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oryana\Documents\Institutski\AKom\2026\AK ot Dobrikov\Finalno\"/>
    </mc:Choice>
  </mc:AlternateContent>
  <xr:revisionPtr revIDLastSave="0" documentId="13_ncr:1_{8DEC4295-440E-4041-8AF0-249E4709EE3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Атестационна карта" sheetId="1" r:id="rId1"/>
  </sheets>
  <calcPr calcId="191029"/>
</workbook>
</file>

<file path=xl/calcChain.xml><?xml version="1.0" encoding="utf-8"?>
<calcChain xmlns="http://schemas.openxmlformats.org/spreadsheetml/2006/main">
  <c r="G150" i="1" l="1"/>
  <c r="G131" i="1" l="1"/>
  <c r="G61" i="1"/>
  <c r="G52" i="1" l="1"/>
  <c r="G85" i="1" l="1"/>
  <c r="G164" i="1" l="1"/>
  <c r="G144" i="1"/>
  <c r="G141" i="1"/>
  <c r="G121" i="1"/>
  <c r="G107" i="1"/>
  <c r="G104" i="1"/>
  <c r="G37" i="1"/>
  <c r="G36" i="1"/>
  <c r="G35" i="1"/>
  <c r="G11" i="1"/>
  <c r="G54" i="1" l="1"/>
  <c r="G166" i="1" l="1"/>
  <c r="G165" i="1"/>
  <c r="G163" i="1"/>
  <c r="G162" i="1"/>
  <c r="G159" i="1"/>
  <c r="G158" i="1"/>
  <c r="G157" i="1"/>
  <c r="G156" i="1"/>
  <c r="G155" i="1"/>
  <c r="G154" i="1"/>
  <c r="G153" i="1"/>
  <c r="G152" i="1"/>
  <c r="G145" i="1"/>
  <c r="G143" i="1"/>
  <c r="G142" i="1"/>
  <c r="G140" i="1"/>
  <c r="G139" i="1"/>
  <c r="G138" i="1"/>
  <c r="G137" i="1"/>
  <c r="G136" i="1"/>
  <c r="G130" i="1"/>
  <c r="G129" i="1"/>
  <c r="G128" i="1"/>
  <c r="G127" i="1"/>
  <c r="G124" i="1"/>
  <c r="G120" i="1"/>
  <c r="G119" i="1"/>
  <c r="G118" i="1"/>
  <c r="G117" i="1"/>
  <c r="G116" i="1"/>
  <c r="G115" i="1"/>
  <c r="G114" i="1"/>
  <c r="G113" i="1"/>
  <c r="G112" i="1"/>
  <c r="G108" i="1"/>
  <c r="G106" i="1"/>
  <c r="G105" i="1"/>
  <c r="G103" i="1"/>
  <c r="G96" i="1"/>
  <c r="G95" i="1"/>
  <c r="G94" i="1"/>
  <c r="G93" i="1"/>
  <c r="G92" i="1"/>
  <c r="G91" i="1"/>
  <c r="G89" i="1"/>
  <c r="G87" i="1"/>
  <c r="G84" i="1"/>
  <c r="G83" i="1"/>
  <c r="G82" i="1"/>
  <c r="G81" i="1"/>
  <c r="G79" i="1"/>
  <c r="G78" i="1"/>
  <c r="G77" i="1"/>
  <c r="G76" i="1"/>
  <c r="G75" i="1"/>
  <c r="G71" i="1"/>
  <c r="G70" i="1"/>
  <c r="G69" i="1"/>
  <c r="G67" i="1"/>
  <c r="G66" i="1"/>
  <c r="G64" i="1"/>
  <c r="G63" i="1"/>
  <c r="G60" i="1"/>
  <c r="G55" i="1"/>
  <c r="G53" i="1"/>
  <c r="G48" i="1"/>
  <c r="G47" i="1"/>
  <c r="G46" i="1"/>
  <c r="G31" i="1"/>
  <c r="G30" i="1"/>
  <c r="G28" i="1"/>
  <c r="G27" i="1"/>
  <c r="G26" i="1"/>
  <c r="G25" i="1"/>
  <c r="G24" i="1"/>
  <c r="G23" i="1"/>
  <c r="G22" i="1"/>
  <c r="G20" i="1"/>
  <c r="G19" i="1"/>
  <c r="G18" i="1"/>
  <c r="G16" i="1"/>
  <c r="G15" i="1"/>
  <c r="G14" i="1"/>
  <c r="G13" i="1"/>
  <c r="H167" i="1" l="1"/>
  <c r="G167" i="1"/>
  <c r="H146" i="1"/>
  <c r="G146" i="1"/>
  <c r="H132" i="1" l="1"/>
  <c r="G132" i="1"/>
  <c r="H97" i="1" l="1"/>
  <c r="G97" i="1"/>
  <c r="H49" i="1"/>
  <c r="G49" i="1"/>
  <c r="H38" i="1"/>
  <c r="G38" i="1"/>
  <c r="G98" i="1" l="1"/>
  <c r="H98" i="1"/>
</calcChain>
</file>

<file path=xl/sharedStrings.xml><?xml version="1.0" encoding="utf-8"?>
<sst xmlns="http://schemas.openxmlformats.org/spreadsheetml/2006/main" count="720" uniqueCount="402">
  <si>
    <t>1. НАУЧНИ РЕЗУЛТАТИ ПРЕЗ ОТЧЕТНИЯ ПЕРИОД</t>
  </si>
  <si>
    <t>1a. НАУЧНА ПРОДУКЦИЯ*</t>
  </si>
  <si>
    <t>№</t>
  </si>
  <si>
    <t>Показатели за оценка</t>
  </si>
  <si>
    <t>Точки за брой
или година</t>
  </si>
  <si>
    <t>Брой или
време на
участие
(за година)</t>
  </si>
  <si>
    <t xml:space="preserve">Общ брой
 точки </t>
  </si>
  <si>
    <t>Оценка на
АК</t>
  </si>
  <si>
    <t>Брой научни публикации в издания,  включени в ERIH PLUS, Scopus или Web of Science (Core Collection)</t>
  </si>
  <si>
    <t>1 т./бр.</t>
  </si>
  <si>
    <t>Бонус точки за статии в списания, индексирани от Web of Science (Core Collection) и SCOPUS които:</t>
  </si>
  <si>
    <r>
      <t>1.2.1.</t>
    </r>
    <r>
      <rPr>
        <sz val="12"/>
        <color indexed="8"/>
        <rFont val="Times New Roman"/>
        <family val="1"/>
        <charset val="204"/>
      </rPr>
      <t>*</t>
    </r>
  </si>
  <si>
    <t xml:space="preserve">Оглавяват ранглистата в съответната научна област
 (първите две за интердисциплинарни науки)  </t>
  </si>
  <si>
    <t>20 т./бр.</t>
  </si>
  <si>
    <r>
      <t>1.2.2.</t>
    </r>
    <r>
      <rPr>
        <sz val="12"/>
        <color indexed="8"/>
        <rFont val="Times New Roman"/>
        <family val="1"/>
        <charset val="204"/>
      </rPr>
      <t>*</t>
    </r>
  </si>
  <si>
    <t xml:space="preserve">Попадат в категория Q1 (първата четвърт) </t>
  </si>
  <si>
    <t>16 т./бр.</t>
  </si>
  <si>
    <r>
      <t>1.2.3.</t>
    </r>
    <r>
      <rPr>
        <sz val="12"/>
        <color indexed="8"/>
        <rFont val="Times New Roman"/>
        <family val="1"/>
        <charset val="204"/>
      </rPr>
      <t>*</t>
    </r>
  </si>
  <si>
    <t xml:space="preserve">Попадат в категория Q2 (втора четвърт) </t>
  </si>
  <si>
    <t>8 т./бр.</t>
  </si>
  <si>
    <r>
      <t>1.2.4.</t>
    </r>
    <r>
      <rPr>
        <sz val="12"/>
        <color indexed="8"/>
        <rFont val="Times New Roman"/>
        <family val="1"/>
        <charset val="204"/>
      </rPr>
      <t>*</t>
    </r>
  </si>
  <si>
    <t xml:space="preserve">Попадат в категория Q3 (трета четвърт) </t>
  </si>
  <si>
    <t>4 т./бр.</t>
  </si>
  <si>
    <r>
      <t>1.2.5.</t>
    </r>
    <r>
      <rPr>
        <sz val="12"/>
        <color indexed="8"/>
        <rFont val="Times New Roman"/>
        <family val="1"/>
        <charset val="204"/>
      </rPr>
      <t>*</t>
    </r>
  </si>
  <si>
    <t xml:space="preserve">Попадат в категория Q4 (четвърта четвърт) </t>
  </si>
  <si>
    <t>2 т./бр.</t>
  </si>
  <si>
    <r>
      <t>1.2.6.</t>
    </r>
    <r>
      <rPr>
        <sz val="12"/>
        <color indexed="8"/>
        <rFont val="Times New Roman"/>
        <family val="1"/>
        <charset val="204"/>
      </rPr>
      <t>*</t>
    </r>
  </si>
  <si>
    <t xml:space="preserve">Списания със SJR ранг в Scopus, но не попадащи в
Q категория </t>
  </si>
  <si>
    <t>Брой реферирани научни публикации в списания, които не са включени в ERIH PLUS, Scopus или Web of Knowledge, тематични сборници, вкл. сборници от национални и международни научни форуми.</t>
  </si>
  <si>
    <r>
      <t>1.4.1.</t>
    </r>
    <r>
      <rPr>
        <sz val="12"/>
        <color indexed="8"/>
        <rFont val="Times New Roman"/>
        <family val="1"/>
        <charset val="204"/>
      </rPr>
      <t>*</t>
    </r>
  </si>
  <si>
    <t>Издадени от национални академични издателства</t>
  </si>
  <si>
    <t>0.2 т./бр.</t>
  </si>
  <si>
    <r>
      <t>1.4.2.</t>
    </r>
    <r>
      <rPr>
        <sz val="12"/>
        <color indexed="8"/>
        <rFont val="Times New Roman"/>
        <family val="1"/>
        <charset val="204"/>
      </rPr>
      <t>*</t>
    </r>
  </si>
  <si>
    <t>Издадени от международни академични издателства</t>
  </si>
  <si>
    <t>0.4 т./бр.</t>
  </si>
  <si>
    <r>
      <t>1.5.</t>
    </r>
    <r>
      <rPr>
        <sz val="12"/>
        <color indexed="8"/>
        <rFont val="Times New Roman"/>
        <family val="1"/>
        <charset val="204"/>
      </rPr>
      <t>*</t>
    </r>
  </si>
  <si>
    <r>
      <t>1.5а</t>
    </r>
    <r>
      <rPr>
        <sz val="12"/>
        <color indexed="8"/>
        <rFont val="Times New Roman"/>
        <family val="1"/>
        <charset val="204"/>
      </rPr>
      <t>*</t>
    </r>
  </si>
  <si>
    <t>6 т./бр.</t>
  </si>
  <si>
    <t>3 т./бр.</t>
  </si>
  <si>
    <t>Полезен модел (за периода на атестация)</t>
  </si>
  <si>
    <t>За регистрирани патенти с патентопритежател
(собственик) институтите на БАН; авторски права върху
програмни продукти (за периода на атестация)</t>
  </si>
  <si>
    <t>Цитати</t>
  </si>
  <si>
    <t>Брой независими цитирания в Scopus или
Web of Science (Core Collection)</t>
  </si>
  <si>
    <t xml:space="preserve"> Брой други доказани независими цитирания
 в научни издания</t>
  </si>
  <si>
    <t>Брой доказани независими цитирания в дисертации</t>
  </si>
  <si>
    <t>Общ брой точки:</t>
  </si>
  <si>
    <t>Пояснения:</t>
  </si>
  <si>
    <t xml:space="preserve">2. НАУЧЕН КАПАЦИТЕТ И ВЪЗПРОИЗВОДСТВО НА АКАДЕМИЧНАТА ОБЩНОСТ </t>
  </si>
  <si>
    <t>20 т./n на
докторант</t>
  </si>
  <si>
    <t>Придобиване на образователната и научна степен „доктор”</t>
  </si>
  <si>
    <t>20 т.</t>
  </si>
  <si>
    <t>Придобиване на научната степен „доктор на науките”</t>
  </si>
  <si>
    <t>50 т.</t>
  </si>
  <si>
    <t>по 3 т. на
1 000 лв.</t>
  </si>
  <si>
    <t>по 2 т. на
1 000 лв.</t>
  </si>
  <si>
    <t>по 1 т. на
1 000 лв.</t>
  </si>
  <si>
    <t>3.9.1.</t>
  </si>
  <si>
    <t>Участие в органи на управление на БАН:</t>
  </si>
  <si>
    <t>3.9.1.1.</t>
  </si>
  <si>
    <t>3.9.1.2.</t>
  </si>
  <si>
    <t>3.9.1.3.</t>
  </si>
  <si>
    <t>3.9.1.4.</t>
  </si>
  <si>
    <t>3.9.1.5.</t>
  </si>
  <si>
    <t>3.9.2.</t>
  </si>
  <si>
    <t>Участие в органи на управление на СНЗ:</t>
  </si>
  <si>
    <t>3.9.2.1.</t>
  </si>
  <si>
    <t>3.9.2.2.</t>
  </si>
  <si>
    <t>3.9.2.3.</t>
  </si>
  <si>
    <t>3.9.2.4.</t>
  </si>
  <si>
    <t>3.9.2.5.</t>
  </si>
  <si>
    <t>3.9.2.6.</t>
  </si>
  <si>
    <t>ДЕЙНОСТИ В ДИРЕКТНА ПОЛЗА НА ИНСТИТУЦИИ И ОРГАНИ НА ОБЩИНИТЕ, ДЪРЖАВАТА И ЕС</t>
  </si>
  <si>
    <t>5 т./проект/
година</t>
  </si>
  <si>
    <t>2 т./документ</t>
  </si>
  <si>
    <t>5 т./форум</t>
  </si>
  <si>
    <t>2.5 т./форум</t>
  </si>
  <si>
    <t>Организиране на изложби и ателиета</t>
  </si>
  <si>
    <t>3.8.1.</t>
  </si>
  <si>
    <t xml:space="preserve">Организиране на изложби в чужбина </t>
  </si>
  <si>
    <t>3.8.2.</t>
  </si>
  <si>
    <t xml:space="preserve">Организиране на изложби в страната </t>
  </si>
  <si>
    <t>3.8.3.</t>
  </si>
  <si>
    <t xml:space="preserve">Организиране на ателиета и творчески работилници </t>
  </si>
  <si>
    <t>8 т. за събитие</t>
  </si>
  <si>
    <t>Всяко звено в съответствие със спецификата на дейността си, може да въведе допълнителни критерии или коригиращи
коефициенти на съществуващи критерии.</t>
  </si>
  <si>
    <t>За звена, които са ангажирани в оперативна или музейна дейност, се допуска корекция до 50%.</t>
  </si>
  <si>
    <t>1.1.</t>
  </si>
  <si>
    <t>1.1.1.</t>
  </si>
  <si>
    <t>Изнесен доклад на международен форум (вкл. COST
акция) и на национален форум с чуждестранно участие</t>
  </si>
  <si>
    <t>1.1.2.</t>
  </si>
  <si>
    <t>Участие в доклад на международен форум (вкл.
COST акция) и на национален форум с чуждестранно
участие</t>
  </si>
  <si>
    <t>1.1.3.</t>
  </si>
  <si>
    <t>Изнесен доклад на национален форум</t>
  </si>
  <si>
    <t>1.1.4.</t>
  </si>
  <si>
    <t>Участие в доклад на национален форум</t>
  </si>
  <si>
    <t>1.1.5.</t>
  </si>
  <si>
    <t>Постер на международен форум и на национален форум
с чуждестранно участие</t>
  </si>
  <si>
    <t>1.1.6.</t>
  </si>
  <si>
    <t>Постер на национален форум</t>
  </si>
  <si>
    <t>0.5 т./бр.</t>
  </si>
  <si>
    <t>1.2.</t>
  </si>
  <si>
    <t>Научни проекти (в рамките на договорения срок)</t>
  </si>
  <si>
    <t>1.2.1.</t>
  </si>
  <si>
    <t>Ръководител на научен проект по т. 3.1. от Базисната АК</t>
  </si>
  <si>
    <t>5 т./год.</t>
  </si>
  <si>
    <t>1.2.2.</t>
  </si>
  <si>
    <t>Координатор за ИОХЦФ на научен проект, по т. 3.1.
от Базисната АК</t>
  </si>
  <si>
    <t>4 т./год.</t>
  </si>
  <si>
    <t>1.2.3.</t>
  </si>
  <si>
    <t>Участник в научен проект по т. 3.1. от Базисната АК</t>
  </si>
  <si>
    <t>2 т./год.</t>
  </si>
  <si>
    <t>1.2.4.</t>
  </si>
  <si>
    <t>Координатор на програма COST</t>
  </si>
  <si>
    <t>1.2.5.</t>
  </si>
  <si>
    <t>Ръководител на научен проект по т. 3.2. от Базисната АК</t>
  </si>
  <si>
    <t>3 т./год.</t>
  </si>
  <si>
    <t>1.2.6.</t>
  </si>
  <si>
    <t>Координатор за ИОХЦФ на научен проект по т. 3.2.
от Базисната АК</t>
  </si>
  <si>
    <t>1.2.7.</t>
  </si>
  <si>
    <t>Участник в научен проект по т. 3.2. от Базисната АК</t>
  </si>
  <si>
    <t>1.2.8.</t>
  </si>
  <si>
    <t>Ръководител на научен проект по т. 3.3. от Базисната АК</t>
  </si>
  <si>
    <t>1.2.9.</t>
  </si>
  <si>
    <t>Участник в научен проект по т. 3.3. от Базисната АК</t>
  </si>
  <si>
    <t>1.3.</t>
  </si>
  <si>
    <t xml:space="preserve">Допълнително оценяване във връзка със значими
дейности с обществено и икономическо въздействие </t>
  </si>
  <si>
    <t>1.3.1.</t>
  </si>
  <si>
    <t>Участие в изработването на спечелил проект за
финансиране от структурни фондове или рамкова
програма на ЕС (извънредно и еднократно отчитане на
приносите на колектив, участвал в разработването на
крупен проект със значими финансови приходи;
приносът на всеки индивидуален участник се определя
съгласно доклад на ръководителя/отговорния за ИОХЦФ).</t>
  </si>
  <si>
    <t>1.4.</t>
  </si>
  <si>
    <t>Научно-приложна и иновационна дейност</t>
  </si>
  <si>
    <t>1.4.1.</t>
  </si>
  <si>
    <t>1.4.2.</t>
  </si>
  <si>
    <t>Създаване на програмни и информационни продукти</t>
  </si>
  <si>
    <t>1.4.3.</t>
  </si>
  <si>
    <t>2.1.</t>
  </si>
  <si>
    <t>Учебно-образователна дейност</t>
  </si>
  <si>
    <t>2.1.1.</t>
  </si>
  <si>
    <t>2.1.2.</t>
  </si>
  <si>
    <t>Учебници за студенти и ученици</t>
  </si>
  <si>
    <t>2.1.3.</t>
  </si>
  <si>
    <t>Учебни помагала за студенти и ученици</t>
  </si>
  <si>
    <t>2.1.4.</t>
  </si>
  <si>
    <t>Автор на публикувана научно-популярна книга</t>
  </si>
  <si>
    <t>2.1.5.</t>
  </si>
  <si>
    <t>Автор на публикувана научно-популярна статия</t>
  </si>
  <si>
    <t>2.1.6.</t>
  </si>
  <si>
    <t>2.1.7.</t>
  </si>
  <si>
    <t>Ръководство на дипломанти</t>
  </si>
  <si>
    <t>2.1.8.</t>
  </si>
  <si>
    <t>Ръководство на специализанти и др. (и на студенти по
линията на студентските практики)</t>
  </si>
  <si>
    <t>2.1.9.</t>
  </si>
  <si>
    <t>Зачисляване като докторант на самостоятелна подготовка</t>
  </si>
  <si>
    <t xml:space="preserve">3. ОБЩЕСТВЕНО И ИКОНОМИЧЕСКО ВЪЗДЕЙСТВИЕ ПРЕЗ ОТЧЕТНИЯ ПЕРИОД </t>
  </si>
  <si>
    <t>3.1.</t>
  </si>
  <si>
    <t>Научно-организационна дейност</t>
  </si>
  <si>
    <t>3.1.1.</t>
  </si>
  <si>
    <t>Член на комисия за изработване на правилник или
критерии</t>
  </si>
  <si>
    <t xml:space="preserve">Участие в научни, експертни съвети, комисии и други
 в областта на науката и висшето образование у нас
и в чужбина </t>
  </si>
  <si>
    <t>Участие в органи на управление на научни учреждения,
организации и ВУ у нас и в чужбина</t>
  </si>
  <si>
    <t>Член на редакционна колегия (съвет) на национално
научно издание</t>
  </si>
  <si>
    <t>Главен редактор на национално научно издание</t>
  </si>
  <si>
    <t>Член на редакционна колегия (съвет) на чуждестранно
или международно научно издание</t>
  </si>
  <si>
    <t>Главен редактор на чуждестранно или международно
научно издание</t>
  </si>
  <si>
    <t>Награди</t>
  </si>
  <si>
    <t>3.2.</t>
  </si>
  <si>
    <t>Експертна дейност</t>
  </si>
  <si>
    <t>3.2.1.</t>
  </si>
  <si>
    <t>Участие в държавни и правителствени органи</t>
  </si>
  <si>
    <t>3.2.2.</t>
  </si>
  <si>
    <t>Участие в национални и международни съвети, комисии
и други обществени органи и организации</t>
  </si>
  <si>
    <t>3.2.3.</t>
  </si>
  <si>
    <t>3.2.4.</t>
  </si>
  <si>
    <t>3.2.5.</t>
  </si>
  <si>
    <t>3.2.6.</t>
  </si>
  <si>
    <t>3.2.7.</t>
  </si>
  <si>
    <t>Рецензия на научна статия</t>
  </si>
  <si>
    <t>3.2.8.</t>
  </si>
  <si>
    <t>Рецензия на книга</t>
  </si>
  <si>
    <t>к = 2</t>
  </si>
  <si>
    <t>3.9.3.</t>
  </si>
  <si>
    <t>Друга организационна дейност</t>
  </si>
  <si>
    <t>3.9.3.1.</t>
  </si>
  <si>
    <t>Протоколчик на колоквиум или на ОСУ</t>
  </si>
  <si>
    <t>3.3.</t>
  </si>
  <si>
    <t>3.3.1.</t>
  </si>
  <si>
    <t>3.3.2.</t>
  </si>
  <si>
    <t>3.3.3.</t>
  </si>
  <si>
    <t>3.3.4.</t>
  </si>
  <si>
    <t>Член на Управителния съвет на БАН</t>
  </si>
  <si>
    <t>Член на Общото събрание на БАН</t>
  </si>
  <si>
    <t>Директор на СНЗ</t>
  </si>
  <si>
    <t>Зам.директор, Научен секретар, Председател на научен съвет</t>
  </si>
  <si>
    <t>3.10.</t>
  </si>
  <si>
    <t>10 т./доклад</t>
  </si>
  <si>
    <t>2 т./доклад</t>
  </si>
  <si>
    <t>10 т./апарат</t>
  </si>
  <si>
    <t>5 т./курс
(семинар)</t>
  </si>
  <si>
    <t>1 т./изява</t>
  </si>
  <si>
    <t xml:space="preserve"> </t>
  </si>
  <si>
    <t>Коефициент</t>
  </si>
  <si>
    <t>к = 4</t>
  </si>
  <si>
    <t>к = 5</t>
  </si>
  <si>
    <t>к = 3</t>
  </si>
  <si>
    <t>1.5б*</t>
  </si>
  <si>
    <r>
      <t>1.5в</t>
    </r>
    <r>
      <rPr>
        <sz val="12"/>
        <color indexed="8"/>
        <rFont val="Times New Roman"/>
        <family val="1"/>
        <charset val="204"/>
      </rPr>
      <t>*</t>
    </r>
  </si>
  <si>
    <t>1.6.</t>
  </si>
  <si>
    <t>1.6.1.</t>
  </si>
  <si>
    <t>1.6.2.</t>
  </si>
  <si>
    <t>к = 3.33</t>
  </si>
  <si>
    <t>к = 10</t>
  </si>
  <si>
    <t>по 2 т. на
1000 лв.</t>
  </si>
  <si>
    <t>к = 1</t>
  </si>
  <si>
    <t xml:space="preserve">3. ОБЩЕСТВЕНО И ИКОНОМИЧЕСКО ВЪЗДЕЙСТВИЕ ПРЕЗ ОТЧЕТНИЯ ПЕРИОД*** </t>
  </si>
  <si>
    <t>3.6.1.</t>
  </si>
  <si>
    <t>3.4.</t>
  </si>
  <si>
    <t>3.5.</t>
  </si>
  <si>
    <t>3.6.</t>
  </si>
  <si>
    <t xml:space="preserve">Председател на организационен комитет </t>
  </si>
  <si>
    <t>3.6.2.</t>
  </si>
  <si>
    <t xml:space="preserve">Член на организационен комитет </t>
  </si>
  <si>
    <t>10 т./форум</t>
  </si>
  <si>
    <t>2 т./
документ</t>
  </si>
  <si>
    <t>3.7.</t>
  </si>
  <si>
    <t>3.7.1.</t>
  </si>
  <si>
    <t>3.7.2.</t>
  </si>
  <si>
    <t>к = 2.8</t>
  </si>
  <si>
    <t>7 т./форум</t>
  </si>
  <si>
    <t>к = 1.2</t>
  </si>
  <si>
    <t>3 т./форум</t>
  </si>
  <si>
    <t>8 т. за
събитие</t>
  </si>
  <si>
    <t>к = 8</t>
  </si>
  <si>
    <t>к = 6</t>
  </si>
  <si>
    <t>к = 1.5</t>
  </si>
  <si>
    <t>к = 0.7</t>
  </si>
  <si>
    <t>3 т./доклад</t>
  </si>
  <si>
    <t>0.2 т./прот.</t>
  </si>
  <si>
    <t>10 т./курс
(семинар)</t>
  </si>
  <si>
    <t>2 т./изява</t>
  </si>
  <si>
    <t>0.3 т./бр.</t>
  </si>
  <si>
    <t>Научни форуми (конференция/конгрес)*</t>
  </si>
  <si>
    <t>*Данните за участие в научни форуми трябва да се екстрахират от SONIX и представят в електронен формат</t>
  </si>
  <si>
    <t>10 т./год.</t>
  </si>
  <si>
    <t>7 т./год.</t>
  </si>
  <si>
    <t>8 т./год.</t>
  </si>
  <si>
    <t>6 т./год.</t>
  </si>
  <si>
    <t>до 30 т.
общо</t>
  </si>
  <si>
    <t>Заявен патент в чужбина или в България (отчитат се тези, които са заявени в атестационния период)</t>
  </si>
  <si>
    <t>Заявен полезен модел в чужбина или в България (отчитат се тези, които са заявени в атестационния период)</t>
  </si>
  <si>
    <t>10 т./бр.</t>
  </si>
  <si>
    <t>1 т. на
30 бр.
анализа</t>
  </si>
  <si>
    <t>Образователни курсове във ВУ</t>
  </si>
  <si>
    <t>0.2 т./час/
за курс</t>
  </si>
  <si>
    <t>2.1.10.</t>
  </si>
  <si>
    <t>10 т./брой</t>
  </si>
  <si>
    <t>5 т./брой</t>
  </si>
  <si>
    <t>1 т./брой</t>
  </si>
  <si>
    <t>5 т./год.
общо</t>
  </si>
  <si>
    <t>3 т.</t>
  </si>
  <si>
    <t>до 80 т./
на комисия</t>
  </si>
  <si>
    <t>Ръководство и участие в обучнието на докторанти (редовни, задочни или на самостоятелна подготовка; след писмено удостоверение от научния ръководител), в рамките на срока</t>
  </si>
  <si>
    <t>Име на атестирания:</t>
  </si>
  <si>
    <t>Академична длъжност и научна степен:</t>
  </si>
  <si>
    <t>Структурно звено:</t>
  </si>
  <si>
    <r>
      <t>Период на атестация от - до</t>
    </r>
    <r>
      <rPr>
        <sz val="10"/>
        <color theme="1"/>
        <rFont val="Times New Roman"/>
        <family val="1"/>
        <charset val="204"/>
      </rPr>
      <t xml:space="preserve"> (дата/месец/година)</t>
    </r>
  </si>
  <si>
    <t>1.7.</t>
  </si>
  <si>
    <t>1.7.1.</t>
  </si>
  <si>
    <t>1.7.2.</t>
  </si>
  <si>
    <t>1.7.3.</t>
  </si>
  <si>
    <t>Общ брой точки от Базисните критерии:</t>
  </si>
  <si>
    <t>3.11.</t>
  </si>
  <si>
    <t>3.12.</t>
  </si>
  <si>
    <t>3.13.</t>
  </si>
  <si>
    <t>3.14.</t>
  </si>
  <si>
    <t>3.15.</t>
  </si>
  <si>
    <t>АТЕСТАЦИОННА КАРТА</t>
  </si>
  <si>
    <t>32 т./бр.</t>
  </si>
  <si>
    <t>0.6 т./бр.</t>
  </si>
  <si>
    <t>1.2 т./бр.</t>
  </si>
  <si>
    <t>24 т./бр.</t>
  </si>
  <si>
    <t>18 т./бр.</t>
  </si>
  <si>
    <t>12 т./бр.</t>
  </si>
  <si>
    <t>9 т/бр.</t>
  </si>
  <si>
    <t>1б. ЦИТИРАНИЯ**</t>
  </si>
  <si>
    <t>2.2.</t>
  </si>
  <si>
    <t>2.3.</t>
  </si>
  <si>
    <t>Научен ръководител или научен консултант на защитил
докторант (n = брой на научните ръководители/
консултанти; прилага се заповед)</t>
  </si>
  <si>
    <t>3.8.</t>
  </si>
  <si>
    <t>Извършване на регулярна сервизна дейност от учени
(изисква се доклад от ръководителя на сервизната
лаборатория за броя на извършените сервизни услуги).</t>
  </si>
  <si>
    <t>Точки за брой
или година
(ОС на БАН)</t>
  </si>
  <si>
    <t>0.1 т./бр.</t>
  </si>
  <si>
    <t>30 т.</t>
  </si>
  <si>
    <t>75 т.</t>
  </si>
  <si>
    <t>10 т./участие/
година</t>
  </si>
  <si>
    <t>80 т./участие/
година</t>
  </si>
  <si>
    <t>60 т./участие/
година</t>
  </si>
  <si>
    <t>30 т./участие/
година</t>
  </si>
  <si>
    <t>20 т./участие/
година</t>
  </si>
  <si>
    <t>15 т./участие/
година</t>
  </si>
  <si>
    <t>50 т./участие/
година</t>
  </si>
  <si>
    <t>12 т./участие/
година</t>
  </si>
  <si>
    <t>7 т./участие/
година</t>
  </si>
  <si>
    <t>Зам. председател на колоквиум, секретар на колоквиум</t>
  </si>
  <si>
    <t>1.4.4.</t>
  </si>
  <si>
    <t>1.4.5.</t>
  </si>
  <si>
    <t>до 10 т.</t>
  </si>
  <si>
    <t>Участие в подготовката на документацията по
възлагане на обществени поръчки (до 80 т. на
обществена поръчка, разпределени между всички
участници, след преценка и доклад от Ръководството на ИОХЦФ)</t>
  </si>
  <si>
    <t>За всеки учен, сборът на точките по Допълнителните критерии не трябва да надхвърля 40% от сбора на точките
по Базисните критерии в атестационната му карта.</t>
  </si>
  <si>
    <t>Извършване на дейности в полза на СНЗ (изисква се доклад
от ръководителя на съответната лаборатория).
Атестационната комисия оценява тежестта на съответната дейност.</t>
  </si>
  <si>
    <t>ОБОБЩЕНИ ДАННИ</t>
  </si>
  <si>
    <t>Общ брой точки</t>
  </si>
  <si>
    <t>Базисни критерии</t>
  </si>
  <si>
    <t>Атестационна комисия</t>
  </si>
  <si>
    <t>30 т./n на
докторант</t>
  </si>
  <si>
    <r>
      <t xml:space="preserve">Участие в изпълнение на важни научни проекти, целево финансирани от държавата към бюджетната субсидия.
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(над 20 000.00 лв.)</t>
    </r>
  </si>
  <si>
    <t>Правила за СПЕЦИФИЧНИТЕ КРИТЕРИИ,
които се приемат с решение на НС на звеното</t>
  </si>
  <si>
    <t>Дата:</t>
  </si>
  <si>
    <t>Научни резултати</t>
  </si>
  <si>
    <t>Научен капацитет и възпроизводство на
академичната общност</t>
  </si>
  <si>
    <t>Обществено и икономическо въздействие</t>
  </si>
  <si>
    <r>
      <t>1.1.</t>
    </r>
    <r>
      <rPr>
        <sz val="12"/>
        <color indexed="8"/>
        <rFont val="Times New Roman"/>
        <family val="1"/>
        <charset val="204"/>
      </rPr>
      <t>*</t>
    </r>
  </si>
  <si>
    <r>
      <t>3.9.</t>
    </r>
    <r>
      <rPr>
        <sz val="12"/>
        <color indexed="8"/>
        <rFont val="Times New Roman"/>
        <family val="1"/>
        <charset val="204"/>
      </rPr>
      <t>****</t>
    </r>
  </si>
  <si>
    <t>АТЕСТАЦИОННА КОМИСИЯ
ОБОБЩЕНИ ДАННИ</t>
  </si>
  <si>
    <t>Длъжност, звание, степен, име, фамилия</t>
  </si>
  <si>
    <t>Подпис</t>
  </si>
  <si>
    <r>
      <t xml:space="preserve">Точки след корекция
</t>
    </r>
    <r>
      <rPr>
        <b/>
        <sz val="12"/>
        <rFont val="Times New Roman"/>
        <family val="1"/>
        <charset val="204"/>
      </rPr>
      <t>(за ИОХЦФ)</t>
    </r>
  </si>
  <si>
    <t>Точки след корекция
(за ИОХЦФ)</t>
  </si>
  <si>
    <t>80 т./бр.</t>
  </si>
  <si>
    <t>по 4 т. на
1000 лв.</t>
  </si>
  <si>
    <t>Индивидуални участници в научни проекти</t>
  </si>
  <si>
    <t>3.3.5</t>
  </si>
  <si>
    <t>Рецензия на научен проект към ВУЗ, БАН или др. за които не се полага възнаграждение</t>
  </si>
  <si>
    <t>к = 1.33</t>
  </si>
  <si>
    <t>1.2.10*</t>
  </si>
  <si>
    <t>0.1 т./час за упр.</t>
  </si>
  <si>
    <t>Дялово разпределение на усвоените средства от оперативни програми за инфраструктура - ОП НОИР</t>
  </si>
  <si>
    <t>Дялово разпределение на получените средства от външни
източници по научни проекти на конкурсен принцип
от страната (ФНИ, НПКНИ, оперативни програми и др.)</t>
  </si>
  <si>
    <r>
      <t xml:space="preserve">Дялово разпределение на получените средства от външни източници по международни научни проекти на конкурсен принцип (РП на ЕС, НАТО, ЮНЕСКО и др.)
</t>
    </r>
    <r>
      <rPr>
        <sz val="12"/>
        <rFont val="Times New Roman"/>
        <family val="1"/>
        <charset val="204"/>
      </rPr>
      <t>(Хоризонт 2020 на ЕК: RISE проекти, MSCA, European Training Networks и др)</t>
    </r>
  </si>
  <si>
    <t xml:space="preserve">Привл.
средства от
атестирания
в лв. </t>
  </si>
  <si>
    <t xml:space="preserve">***Дяловото участие в получените средства за дейностите от т. 3.1. до т. 3.3. се извършва по документ на ръководителите на договорите за усвоените средства през отчетния период. Представя се попълнена и подписана от ръководителите актуална бланка, включваща и времето за участие (бр. месеци/години) попадащо в отчетния период.      </t>
  </si>
  <si>
    <t>*При отчитане на дейности по участие в научен проект като индивидуален участник се изисква информация, подадена от ръководителя на проекта.</t>
  </si>
  <si>
    <t>Всички участия, които не са бройни се отчитат за определено време в месеци (минимум 14 календарни дни) по формулата х/12,  където  х = брой признати месеци (напр. 5 месеца = 5/12 = 0.42 год.). За дейности, които сa платени, не се присъждат точки.</t>
  </si>
  <si>
    <t>*Квартилите Q1-Q4 се определят съгласно Правилника за прилагане на ЗРАСРБ на ИОХЦФ. Данните за публикационната дейност трябва да се екстрахират от SONIX и представят в електронен формат.</t>
  </si>
  <si>
    <t xml:space="preserve">[1] „Монография” (в това число речници и енциклопедии, равни по обем и научна стойност на монография) е публикувано научно издание, което отговаря на т. 10 от §1 на Допълнителните разпоредби към ЗРАСРБ, както и на т. 5 от Забележките към Правилника на МС за  прилагане на ЗРАСРБ.
[2] По изготвен списък от Съвета за издателска дейност към УС на БАН.
[3] Монографии, които не са премирани по т. 1.5а се определят с конкретно предложение от научните съвети на институтите и се одобряват от Съвета за издателска дейност към УС на БАН. </t>
  </si>
  <si>
    <r>
      <t>*a) За научни трудове, в които броят съавтори от ИОХЦФ е под 5 % от общия брой автори, се въвежда коригиращ коефициент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С</t>
    </r>
    <r>
      <rPr>
        <b/>
        <sz val="11"/>
        <color indexed="8"/>
        <rFont val="Times New Roman"/>
        <family val="1"/>
        <charset val="204"/>
      </rPr>
      <t>=2A/B</t>
    </r>
    <r>
      <rPr>
        <sz val="11"/>
        <color indexed="8"/>
        <rFont val="Times New Roman"/>
        <family val="1"/>
        <charset val="204"/>
      </rPr>
      <t xml:space="preserve">, където </t>
    </r>
    <r>
      <rPr>
        <b/>
        <sz val="11"/>
        <color indexed="8"/>
        <rFont val="Times New Roman"/>
        <family val="1"/>
        <charset val="204"/>
      </rPr>
      <t xml:space="preserve">А </t>
    </r>
    <r>
      <rPr>
        <sz val="11"/>
        <color indexed="8"/>
        <rFont val="Times New Roman"/>
        <family val="1"/>
        <charset val="204"/>
      </rPr>
      <t xml:space="preserve">е броят автори от звеното, а </t>
    </r>
    <r>
      <rPr>
        <b/>
        <sz val="11"/>
        <color indexed="8"/>
        <rFont val="Times New Roman"/>
        <family val="1"/>
        <charset val="204"/>
      </rPr>
      <t>В</t>
    </r>
    <r>
      <rPr>
        <sz val="11"/>
        <color indexed="8"/>
        <rFont val="Times New Roman"/>
        <family val="1"/>
        <charset val="204"/>
      </rPr>
      <t xml:space="preserve"> е общият брой автори.
  б) Коригиращият коефициент за брой автори не се прилага в случаите когато:
      - кореспондиращият автор е от самостоятелното звено на БАН, първи автор или с основен принос, определен от ръководителя на колаборацията.
      - статията е класирана в 10% на най-цитираните статии според ЕSI Web of Science.</t>
    </r>
  </si>
  <si>
    <r>
      <t xml:space="preserve">**За цитирания на научни трудове, в които авторът за кореспонденция не е от БАН и броят съавтори от института на БАН е под 5 % от общия брой автори, се въвежда коригиращ коефициент </t>
    </r>
    <r>
      <rPr>
        <b/>
        <sz val="11"/>
        <color theme="1"/>
        <rFont val="Times New Roman"/>
        <family val="1"/>
        <charset val="204"/>
      </rPr>
      <t>С=2A/B</t>
    </r>
    <r>
      <rPr>
        <sz val="11"/>
        <color theme="1"/>
        <rFont val="Times New Roman"/>
        <family val="1"/>
        <charset val="204"/>
      </rPr>
      <t>, където</t>
    </r>
    <r>
      <rPr>
        <b/>
        <sz val="11"/>
        <color theme="1"/>
        <rFont val="Times New Roman"/>
        <family val="1"/>
        <charset val="204"/>
      </rPr>
      <t xml:space="preserve"> А</t>
    </r>
    <r>
      <rPr>
        <sz val="11"/>
        <color theme="1"/>
        <rFont val="Times New Roman"/>
        <family val="1"/>
        <charset val="204"/>
      </rPr>
      <t xml:space="preserve"> е броят автори от звеното, а </t>
    </r>
    <r>
      <rPr>
        <b/>
        <sz val="11"/>
        <color theme="1"/>
        <rFont val="Times New Roman"/>
        <family val="1"/>
        <charset val="204"/>
      </rPr>
      <t>В</t>
    </r>
    <r>
      <rPr>
        <sz val="11"/>
        <color theme="1"/>
        <rFont val="Times New Roman"/>
        <family val="1"/>
        <charset val="204"/>
      </rPr>
      <t xml:space="preserve"> е общият брой автори. Данните за цитатите трябва да се екстрахират от SONIX и представят в електронен формат.</t>
    </r>
  </si>
  <si>
    <t>Председател, зам. председател, гл. научен секретар на БАН</t>
  </si>
  <si>
    <t>Научен секретар на БАН, Председател, Зам. председател, Секретар на ОС на БАН</t>
  </si>
  <si>
    <t>Участие в органи на управление на БАН и/или на научното звено и друга организационна дейност</t>
  </si>
  <si>
    <t>Член на НС, Председател на ОС на СНЗ, Председател на общо-институтския семинар на СНЗ, Председател на атестационна комисия</t>
  </si>
  <si>
    <t>Зам. председател на НС, секретар на НС, Ръководител на секция (лаборатория, сектор), протоколчик на НС</t>
  </si>
  <si>
    <t>Член на експертна комисия или друга структура с експертни функции към управителните органи на БАН</t>
  </si>
  <si>
    <t>Участие в изготвяне на национални документи от
стратегическо значение</t>
  </si>
  <si>
    <t>Председател на колоквиум, член на атестационна комисия</t>
  </si>
  <si>
    <t>Експертни доклади по писмена заявка от международни институции и органи (ЕС, ЮНЕСКО и др.), които не се заплащат</t>
  </si>
  <si>
    <t>Експертни доклади по писмена заявка от държавни и
общински институции и органи, които не се заплащат</t>
  </si>
  <si>
    <t>Експертни становища за изпълнителната,
законодателната, съдебната и местна власт,
които не се заплащат</t>
  </si>
  <si>
    <t>Изработване на уникални апарати за участие в
международни програми, които не са икономическа
дейност</t>
  </si>
  <si>
    <t>Образователни курсове и семинари (не по-малко от 30 уч. часа), които са организирани от институтите на БАН</t>
  </si>
  <si>
    <t>Публични лекции и медийни изяви на учения в качеството му на експерт в научната област на съответния институт</t>
  </si>
  <si>
    <t xml:space="preserve"> Упражнения във ВУ</t>
  </si>
  <si>
    <t>1 т./специал.</t>
  </si>
  <si>
    <t>Точки
(Базисни
критерии)</t>
  </si>
  <si>
    <t>Точки
(Допълнит.
критерии)</t>
  </si>
  <si>
    <t>Подпис на атестирания:</t>
  </si>
  <si>
    <t>Бонус точки за публикации в рецензирани тематични сборници, които са:</t>
  </si>
  <si>
    <t>Брой патенти и полезни модели със заявители институтите на БАН:</t>
  </si>
  <si>
    <r>
      <t xml:space="preserve">I. БАЗИСНИ КРИТЕРИИ
</t>
    </r>
    <r>
      <rPr>
        <b/>
        <sz val="12"/>
        <color theme="1"/>
        <rFont val="Times New Roman"/>
        <family val="1"/>
      </rPr>
      <t xml:space="preserve">приети от ОС на БАН на 09 ноември 2020 г.
разгледани, </t>
    </r>
    <r>
      <rPr>
        <b/>
        <sz val="12"/>
        <rFont val="Times New Roman"/>
        <family val="1"/>
        <charset val="204"/>
      </rPr>
      <t>допълнени</t>
    </r>
    <r>
      <rPr>
        <b/>
        <sz val="12"/>
        <color theme="1"/>
        <rFont val="Times New Roman"/>
        <family val="1"/>
      </rPr>
      <t xml:space="preserve"> и приети от НС на ИОХЦФ на 19.10.2023 г. (протокол №18) и 16.07.2026 г. (протокол №10) за атестация на учените и на специалистите с висше образование от ИОХЦФ–БАН през 2026 г. за периода от 01.01.2023 г. до 31.12.2025 г.</t>
    </r>
  </si>
  <si>
    <t>Организиране на международни научни форуми (минимум 30 участника)</t>
  </si>
  <si>
    <t>Организиране на национални научни форуми, вкл. с международно участие (над 30 участника)</t>
  </si>
  <si>
    <t>20 т. за събитие</t>
  </si>
  <si>
    <t>10 т. за събитие</t>
  </si>
  <si>
    <t>20 т. за
събитие</t>
  </si>
  <si>
    <t>II. ДОПЪЛНИТЕЛНИ КРИТЕРИИ
приети от ОС на БАН на 09 ноември 2020 г.
разгледани, допълнени и приети от НС на ИОХЦФ на 19.10.2023 г. (протокол №18) и 16.07.2026 г. (протокол №10) за атестация на учените и на специалистите с висше образование от ИОХЦФ–БАН през 2026 г. за периода от 01.01.2023 г. до 31.12.2025 г.</t>
  </si>
  <si>
    <t>-</t>
  </si>
  <si>
    <t>1 т./год</t>
  </si>
  <si>
    <t>10 т. за
събитие</t>
  </si>
  <si>
    <t>64 т./бр.</t>
  </si>
  <si>
    <t>1 т./станов.</t>
  </si>
  <si>
    <t>2 т./станов.</t>
  </si>
  <si>
    <t>3 т./бр</t>
  </si>
  <si>
    <t>Общ брой точки след корекция на Допълнителните точки (взимат се максимум 40% от общия брой точки от Базисните критерии)</t>
  </si>
  <si>
    <t>Сума от точките от Базисните и от Допълнителните критерии</t>
  </si>
  <si>
    <t>Научен капацитет и възпроизводство на академичната общност</t>
  </si>
  <si>
    <t>Забелжка: Моля при попълването на числа да се използва само десетична точка, а не запетая! Закръглянето да бъде максимум до втория знак след десетичната точка!</t>
  </si>
  <si>
    <t>Общ брой точки от Допълнителните критерии след корекция. От тях се взимат максимум 40% от общия брой точки от Базисните критерии (попълва се на ръка)</t>
  </si>
  <si>
    <t>Оценка на
АК (Базисни
критерии)</t>
  </si>
  <si>
    <t>Оценка на
АК (Допълн.
критерии)</t>
  </si>
  <si>
    <t>1.3.*</t>
  </si>
  <si>
    <t>1.5г*</t>
  </si>
  <si>
    <r>
      <t>Брой научни монографии</t>
    </r>
    <r>
      <rPr>
        <vertAlign val="superscript"/>
        <sz val="12"/>
        <color indexed="8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 и глава от книга</t>
    </r>
  </si>
  <si>
    <r>
      <t>Бонус точки за монографии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, издадени от реномирани
международни издателства</t>
    </r>
  </si>
  <si>
    <r>
      <t>Бонус точки за глава от книга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, издадена от реномирани
международни издателства</t>
    </r>
  </si>
  <si>
    <r>
      <t>Бонус точки за монографии</t>
    </r>
    <r>
      <rPr>
        <vertAlign val="superscript"/>
        <sz val="12"/>
        <color indexed="8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с национално значение</t>
    </r>
  </si>
  <si>
    <r>
      <t>Бонус точки за глава от книга</t>
    </r>
    <r>
      <rPr>
        <vertAlign val="superscript"/>
        <sz val="12"/>
        <color indexed="8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с национално значение</t>
    </r>
  </si>
  <si>
    <r>
      <t xml:space="preserve">Дялово разпределение на получените средства от други
източници, </t>
    </r>
    <r>
      <rPr>
        <b/>
        <sz val="12"/>
        <rFont val="Times New Roman"/>
        <family val="1"/>
        <charset val="204"/>
      </rPr>
      <t>които не са стопанска дейност.</t>
    </r>
    <r>
      <rPr>
        <sz val="12"/>
        <color theme="1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(договори с международни и национални фирми (анализи) и институции; двустранно сътрудничество; ЕБР; партида ЯМР, ИЧ и др.)</t>
    </r>
  </si>
  <si>
    <r>
      <t>****О</t>
    </r>
    <r>
      <rPr>
        <sz val="11"/>
        <color indexed="8"/>
        <rFont val="Times New Roman"/>
        <family val="2"/>
        <charset val="204"/>
      </rPr>
      <t>тчита се времето, за което атестираният служител е извършвал съответната дейност (прилага се доказателство). За различните дейности се  въвежда коефициент.</t>
    </r>
  </si>
  <si>
    <t>3 т./дипл.</t>
  </si>
  <si>
    <t>Председател: доц. д-р Мая Гунчева</t>
  </si>
  <si>
    <t>Секретар: доц. д-р Боряна Трушева</t>
  </si>
  <si>
    <t>Член: проф. д-р Бойко Цинцарски</t>
  </si>
  <si>
    <t>Член: доц. д-р Надежда Маркова</t>
  </si>
  <si>
    <t>Член: гл. ас. д-р Красимира Дикова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</si>
</sst>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2"/>
      <charset val="204"/>
    </font>
    <font>
      <b/>
      <sz val="13"/>
      <color theme="1"/>
      <name val="Times New Roman"/>
      <family val="1"/>
      <charset val="204"/>
    </font>
    <font>
      <b/>
      <sz val="13"/>
      <color theme="1"/>
      <name val="Times New Roman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indexed="8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8" fillId="0" borderId="0" xfId="0" applyFont="1"/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0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0" fillId="0" borderId="0" xfId="0" applyAlignment="1">
      <alignment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Border="1"/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49" fontId="2" fillId="0" borderId="0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 applyProtection="1">
      <alignment horizontal="center"/>
      <protection locked="0"/>
    </xf>
    <xf numFmtId="2" fontId="8" fillId="0" borderId="1" xfId="0" applyNumberFormat="1" applyFont="1" applyBorder="1" applyAlignment="1" applyProtection="1">
      <alignment horizontal="center" vertical="center" wrapText="1"/>
      <protection locked="0"/>
    </xf>
    <xf numFmtId="2" fontId="8" fillId="0" borderId="1" xfId="0" applyNumberFormat="1" applyFont="1" applyBorder="1" applyAlignment="1" applyProtection="1">
      <alignment horizontal="center" vertical="center"/>
      <protection locked="0"/>
    </xf>
    <xf numFmtId="2" fontId="9" fillId="0" borderId="1" xfId="0" applyNumberFormat="1" applyFont="1" applyBorder="1" applyAlignment="1" applyProtection="1">
      <alignment horizontal="center" vertical="center"/>
    </xf>
    <xf numFmtId="2" fontId="8" fillId="0" borderId="1" xfId="0" applyNumberFormat="1" applyFont="1" applyBorder="1" applyAlignment="1" applyProtection="1">
      <alignment horizontal="center"/>
      <protection locked="0"/>
    </xf>
    <xf numFmtId="2" fontId="9" fillId="0" borderId="1" xfId="0" applyNumberFormat="1" applyFont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 applyProtection="1">
      <alignment horizontal="center" vertical="center"/>
    </xf>
    <xf numFmtId="2" fontId="8" fillId="0" borderId="6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2" borderId="1" xfId="0" applyNumberFormat="1" applyFont="1" applyFill="1" applyBorder="1" applyAlignment="1">
      <alignment horizontal="left" wrapText="1"/>
    </xf>
    <xf numFmtId="49" fontId="5" fillId="0" borderId="1" xfId="0" applyNumberFormat="1" applyFont="1" applyBorder="1" applyAlignment="1" applyProtection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6" fillId="0" borderId="2" xfId="0" applyFont="1" applyBorder="1" applyAlignment="1" applyProtection="1">
      <alignment horizontal="center" vertical="center"/>
      <protection locked="0"/>
    </xf>
    <xf numFmtId="49" fontId="5" fillId="0" borderId="6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vertical="center"/>
      <protection locked="0"/>
    </xf>
    <xf numFmtId="49" fontId="5" fillId="0" borderId="1" xfId="0" applyNumberFormat="1" applyFont="1" applyBorder="1" applyAlignment="1" applyProtection="1">
      <protection locked="0"/>
    </xf>
    <xf numFmtId="49" fontId="2" fillId="0" borderId="0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11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13" xfId="0" applyNumberFormat="1" applyFont="1" applyBorder="1" applyAlignment="1" applyProtection="1">
      <alignment horizontal="center" vertical="center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left" vertical="center"/>
      <protection locked="0"/>
    </xf>
    <xf numFmtId="49" fontId="18" fillId="0" borderId="1" xfId="0" applyNumberFormat="1" applyFont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23" fillId="0" borderId="7" xfId="0" applyNumberFormat="1" applyFont="1" applyBorder="1" applyAlignment="1">
      <alignment horizontal="left" vertical="center"/>
    </xf>
    <xf numFmtId="49" fontId="23" fillId="0" borderId="9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 applyProtection="1">
      <alignment horizontal="left" vertical="center"/>
    </xf>
    <xf numFmtId="49" fontId="5" fillId="0" borderId="3" xfId="0" applyNumberFormat="1" applyFont="1" applyBorder="1" applyAlignment="1" applyProtection="1">
      <alignment horizontal="left" vertical="center"/>
    </xf>
    <xf numFmtId="49" fontId="5" fillId="0" borderId="4" xfId="0" applyNumberFormat="1" applyFont="1" applyBorder="1" applyAlignment="1" applyProtection="1">
      <alignment horizontal="left" vertical="center"/>
    </xf>
    <xf numFmtId="49" fontId="5" fillId="0" borderId="3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right" vertical="center"/>
    </xf>
    <xf numFmtId="49" fontId="18" fillId="0" borderId="2" xfId="0" applyNumberFormat="1" applyFont="1" applyBorder="1" applyAlignment="1">
      <alignment horizontal="left" vertical="center" wrapText="1"/>
    </xf>
    <xf numFmtId="49" fontId="18" fillId="0" borderId="3" xfId="0" applyNumberFormat="1" applyFont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 wrapText="1"/>
    </xf>
    <xf numFmtId="49" fontId="22" fillId="0" borderId="3" xfId="0" applyNumberFormat="1" applyFont="1" applyBorder="1" applyAlignment="1" applyProtection="1">
      <alignment horizontal="left" vertical="center" wrapText="1"/>
      <protection locked="0"/>
    </xf>
    <xf numFmtId="0" fontId="18" fillId="0" borderId="3" xfId="0" applyFont="1" applyBorder="1" applyAlignment="1">
      <alignment horizontal="left" vertical="center" wrapText="1"/>
    </xf>
    <xf numFmtId="49" fontId="23" fillId="0" borderId="2" xfId="0" applyNumberFormat="1" applyFont="1" applyBorder="1" applyAlignment="1">
      <alignment horizontal="left" vertical="center" wrapText="1"/>
    </xf>
    <xf numFmtId="49" fontId="23" fillId="0" borderId="3" xfId="0" applyNumberFormat="1" applyFont="1" applyBorder="1" applyAlignment="1">
      <alignment horizontal="left" vertical="center" wrapText="1"/>
    </xf>
    <xf numFmtId="49" fontId="23" fillId="0" borderId="4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left" vertical="center"/>
    </xf>
    <xf numFmtId="49" fontId="23" fillId="0" borderId="3" xfId="0" applyNumberFormat="1" applyFont="1" applyBorder="1" applyAlignment="1">
      <alignment horizontal="left" vertical="center"/>
    </xf>
    <xf numFmtId="49" fontId="23" fillId="0" borderId="4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6"/>
  <sheetViews>
    <sheetView tabSelected="1" topLeftCell="A56" zoomScale="110" zoomScaleNormal="110" workbookViewId="0">
      <selection activeCell="G61" sqref="G61"/>
    </sheetView>
  </sheetViews>
  <sheetFormatPr defaultRowHeight="15.75" x14ac:dyDescent="0.25"/>
  <cols>
    <col min="1" max="1" width="7.375" customWidth="1"/>
    <col min="2" max="2" width="54.5" customWidth="1"/>
    <col min="3" max="3" width="13.25" customWidth="1"/>
    <col min="4" max="4" width="12.25" customWidth="1"/>
    <col min="5" max="5" width="12.875" customWidth="1"/>
    <col min="6" max="6" width="12.5" style="4" customWidth="1"/>
    <col min="7" max="7" width="9.25" style="4" customWidth="1"/>
    <col min="8" max="8" width="9.75" style="4" customWidth="1"/>
  </cols>
  <sheetData>
    <row r="1" spans="1:11" ht="39.950000000000003" customHeight="1" x14ac:dyDescent="0.25">
      <c r="A1" s="98" t="s">
        <v>274</v>
      </c>
      <c r="B1" s="99"/>
      <c r="C1" s="99"/>
      <c r="D1" s="99"/>
      <c r="E1" s="99"/>
      <c r="F1" s="99"/>
      <c r="G1" s="99"/>
      <c r="H1" s="99"/>
    </row>
    <row r="2" spans="1:11" ht="20.100000000000001" customHeight="1" x14ac:dyDescent="0.25">
      <c r="A2" s="100" t="s">
        <v>260</v>
      </c>
      <c r="B2" s="101"/>
      <c r="C2" s="102"/>
      <c r="D2" s="102"/>
      <c r="E2" s="102"/>
      <c r="F2" s="102"/>
      <c r="G2" s="102"/>
      <c r="H2" s="102"/>
    </row>
    <row r="3" spans="1:11" ht="20.100000000000001" customHeight="1" x14ac:dyDescent="0.25">
      <c r="A3" s="100" t="s">
        <v>261</v>
      </c>
      <c r="B3" s="101"/>
      <c r="C3" s="102"/>
      <c r="D3" s="102"/>
      <c r="E3" s="102"/>
      <c r="F3" s="102"/>
      <c r="G3" s="102"/>
      <c r="H3" s="102"/>
    </row>
    <row r="4" spans="1:11" ht="20.100000000000001" customHeight="1" x14ac:dyDescent="0.25">
      <c r="A4" s="100" t="s">
        <v>262</v>
      </c>
      <c r="B4" s="101"/>
      <c r="C4" s="102"/>
      <c r="D4" s="102"/>
      <c r="E4" s="102"/>
      <c r="F4" s="102"/>
      <c r="G4" s="102"/>
      <c r="H4" s="102"/>
    </row>
    <row r="5" spans="1:11" ht="20.100000000000001" customHeight="1" x14ac:dyDescent="0.25">
      <c r="A5" s="100" t="s">
        <v>263</v>
      </c>
      <c r="B5" s="101"/>
      <c r="C5" s="102"/>
      <c r="D5" s="102"/>
      <c r="E5" s="102"/>
      <c r="F5" s="102"/>
      <c r="G5" s="102"/>
      <c r="H5" s="102"/>
    </row>
    <row r="6" spans="1:11" s="3" customFormat="1" ht="28.9" customHeight="1" x14ac:dyDescent="0.25">
      <c r="A6" s="153" t="s">
        <v>383</v>
      </c>
      <c r="B6" s="154"/>
      <c r="C6" s="154"/>
      <c r="D6" s="154"/>
      <c r="E6" s="154"/>
      <c r="F6" s="154"/>
      <c r="G6" s="154"/>
      <c r="H6" s="154"/>
    </row>
    <row r="7" spans="1:11" ht="75.599999999999994" customHeight="1" x14ac:dyDescent="0.25">
      <c r="A7" s="77" t="s">
        <v>366</v>
      </c>
      <c r="B7" s="78"/>
      <c r="C7" s="78"/>
      <c r="D7" s="78"/>
      <c r="E7" s="78"/>
      <c r="F7" s="78"/>
      <c r="G7" s="78"/>
      <c r="H7" s="79"/>
      <c r="I7" s="2"/>
      <c r="J7" s="2"/>
      <c r="K7" s="2"/>
    </row>
    <row r="8" spans="1:11" ht="27" customHeight="1" x14ac:dyDescent="0.25">
      <c r="A8" s="85" t="s">
        <v>0</v>
      </c>
      <c r="B8" s="78"/>
      <c r="C8" s="78"/>
      <c r="D8" s="78"/>
      <c r="E8" s="78"/>
      <c r="F8" s="78"/>
      <c r="G8" s="78"/>
      <c r="H8" s="79"/>
    </row>
    <row r="9" spans="1:11" ht="26.45" customHeight="1" x14ac:dyDescent="0.25">
      <c r="A9" s="85" t="s">
        <v>1</v>
      </c>
      <c r="B9" s="78"/>
      <c r="C9" s="78"/>
      <c r="D9" s="78"/>
      <c r="E9" s="78"/>
      <c r="F9" s="78"/>
      <c r="G9" s="78"/>
      <c r="H9" s="79"/>
    </row>
    <row r="10" spans="1:11" ht="65.099999999999994" customHeight="1" x14ac:dyDescent="0.25">
      <c r="A10" s="27" t="s">
        <v>2</v>
      </c>
      <c r="B10" s="27" t="s">
        <v>3</v>
      </c>
      <c r="C10" s="56" t="s">
        <v>288</v>
      </c>
      <c r="D10" s="28" t="s">
        <v>199</v>
      </c>
      <c r="E10" s="28" t="s">
        <v>324</v>
      </c>
      <c r="F10" s="29" t="s">
        <v>5</v>
      </c>
      <c r="G10" s="29" t="s">
        <v>6</v>
      </c>
      <c r="H10" s="22" t="s">
        <v>7</v>
      </c>
    </row>
    <row r="11" spans="1:11" ht="35.1" customHeight="1" x14ac:dyDescent="0.25">
      <c r="A11" s="33" t="s">
        <v>319</v>
      </c>
      <c r="B11" s="30" t="s">
        <v>8</v>
      </c>
      <c r="C11" s="74" t="s">
        <v>9</v>
      </c>
      <c r="D11" s="74" t="s">
        <v>373</v>
      </c>
      <c r="E11" s="74" t="s">
        <v>9</v>
      </c>
      <c r="F11" s="47"/>
      <c r="G11" s="54">
        <f>F11*1</f>
        <v>0</v>
      </c>
      <c r="H11" s="50"/>
    </row>
    <row r="12" spans="1:11" ht="31.9" customHeight="1" x14ac:dyDescent="0.25">
      <c r="A12" s="30" t="s">
        <v>100</v>
      </c>
      <c r="B12" s="86" t="s">
        <v>10</v>
      </c>
      <c r="C12" s="138"/>
      <c r="D12" s="138"/>
      <c r="E12" s="138"/>
      <c r="F12" s="138"/>
      <c r="G12" s="138"/>
      <c r="H12" s="139"/>
    </row>
    <row r="13" spans="1:11" ht="31.5" x14ac:dyDescent="0.25">
      <c r="A13" s="33" t="s">
        <v>11</v>
      </c>
      <c r="B13" s="30" t="s">
        <v>12</v>
      </c>
      <c r="C13" s="61" t="s">
        <v>13</v>
      </c>
      <c r="D13" s="62" t="s">
        <v>200</v>
      </c>
      <c r="E13" s="34" t="s">
        <v>326</v>
      </c>
      <c r="F13" s="47"/>
      <c r="G13" s="54">
        <f>F13*80</f>
        <v>0</v>
      </c>
      <c r="H13" s="50"/>
    </row>
    <row r="14" spans="1:11" ht="20.100000000000001" customHeight="1" x14ac:dyDescent="0.25">
      <c r="A14" s="33" t="s">
        <v>14</v>
      </c>
      <c r="B14" s="33" t="s">
        <v>15</v>
      </c>
      <c r="C14" s="61" t="s">
        <v>16</v>
      </c>
      <c r="D14" s="62" t="s">
        <v>200</v>
      </c>
      <c r="E14" s="34" t="s">
        <v>376</v>
      </c>
      <c r="F14" s="47"/>
      <c r="G14" s="54">
        <f>F14*64</f>
        <v>0</v>
      </c>
      <c r="H14" s="50"/>
    </row>
    <row r="15" spans="1:11" ht="20.100000000000001" customHeight="1" x14ac:dyDescent="0.25">
      <c r="A15" s="33" t="s">
        <v>17</v>
      </c>
      <c r="B15" s="33" t="s">
        <v>18</v>
      </c>
      <c r="C15" s="61" t="s">
        <v>19</v>
      </c>
      <c r="D15" s="62" t="s">
        <v>200</v>
      </c>
      <c r="E15" s="34" t="s">
        <v>275</v>
      </c>
      <c r="F15" s="47"/>
      <c r="G15" s="54">
        <f>F15*32</f>
        <v>0</v>
      </c>
      <c r="H15" s="50"/>
    </row>
    <row r="16" spans="1:11" ht="20.100000000000001" customHeight="1" x14ac:dyDescent="0.25">
      <c r="A16" s="33" t="s">
        <v>20</v>
      </c>
      <c r="B16" s="33" t="s">
        <v>21</v>
      </c>
      <c r="C16" s="61" t="s">
        <v>22</v>
      </c>
      <c r="D16" s="62" t="s">
        <v>200</v>
      </c>
      <c r="E16" s="34" t="s">
        <v>16</v>
      </c>
      <c r="F16" s="47"/>
      <c r="G16" s="54">
        <f>F16*16</f>
        <v>0</v>
      </c>
      <c r="H16" s="50"/>
    </row>
    <row r="17" spans="1:8" ht="69" customHeight="1" x14ac:dyDescent="0.25">
      <c r="A17" s="58" t="s">
        <v>2</v>
      </c>
      <c r="B17" s="58" t="s">
        <v>3</v>
      </c>
      <c r="C17" s="56" t="s">
        <v>288</v>
      </c>
      <c r="D17" s="56" t="s">
        <v>199</v>
      </c>
      <c r="E17" s="56" t="s">
        <v>324</v>
      </c>
      <c r="F17" s="22" t="s">
        <v>5</v>
      </c>
      <c r="G17" s="22" t="s">
        <v>6</v>
      </c>
      <c r="H17" s="22" t="s">
        <v>7</v>
      </c>
    </row>
    <row r="18" spans="1:8" ht="20.100000000000001" customHeight="1" x14ac:dyDescent="0.25">
      <c r="A18" s="33" t="s">
        <v>23</v>
      </c>
      <c r="B18" s="33" t="s">
        <v>24</v>
      </c>
      <c r="C18" s="61" t="s">
        <v>25</v>
      </c>
      <c r="D18" s="62" t="s">
        <v>200</v>
      </c>
      <c r="E18" s="34" t="s">
        <v>19</v>
      </c>
      <c r="F18" s="47"/>
      <c r="G18" s="54">
        <f>F18*8</f>
        <v>0</v>
      </c>
      <c r="H18" s="50"/>
    </row>
    <row r="19" spans="1:8" ht="31.5" x14ac:dyDescent="0.25">
      <c r="A19" s="33" t="s">
        <v>26</v>
      </c>
      <c r="B19" s="30" t="s">
        <v>27</v>
      </c>
      <c r="C19" s="74" t="s">
        <v>9</v>
      </c>
      <c r="D19" s="74" t="s">
        <v>200</v>
      </c>
      <c r="E19" s="74" t="s">
        <v>22</v>
      </c>
      <c r="F19" s="47"/>
      <c r="G19" s="54">
        <f>F19*4</f>
        <v>0</v>
      </c>
      <c r="H19" s="50"/>
    </row>
    <row r="20" spans="1:8" ht="65.099999999999994" customHeight="1" x14ac:dyDescent="0.25">
      <c r="A20" s="33" t="s">
        <v>387</v>
      </c>
      <c r="B20" s="30" t="s">
        <v>28</v>
      </c>
      <c r="C20" s="74" t="s">
        <v>31</v>
      </c>
      <c r="D20" s="74" t="s">
        <v>202</v>
      </c>
      <c r="E20" s="74" t="s">
        <v>276</v>
      </c>
      <c r="F20" s="47"/>
      <c r="G20" s="54">
        <f>F20*0.6</f>
        <v>0</v>
      </c>
      <c r="H20" s="50"/>
    </row>
    <row r="21" spans="1:8" ht="34.9" customHeight="1" x14ac:dyDescent="0.25">
      <c r="A21" s="33" t="s">
        <v>128</v>
      </c>
      <c r="B21" s="86" t="s">
        <v>364</v>
      </c>
      <c r="C21" s="87"/>
      <c r="D21" s="87"/>
      <c r="E21" s="87"/>
      <c r="F21" s="87"/>
      <c r="G21" s="87"/>
      <c r="H21" s="88"/>
    </row>
    <row r="22" spans="1:8" ht="20.100000000000001" customHeight="1" x14ac:dyDescent="0.25">
      <c r="A22" s="33" t="s">
        <v>29</v>
      </c>
      <c r="B22" s="33" t="s">
        <v>30</v>
      </c>
      <c r="C22" s="74" t="s">
        <v>31</v>
      </c>
      <c r="D22" s="74" t="s">
        <v>202</v>
      </c>
      <c r="E22" s="74" t="s">
        <v>276</v>
      </c>
      <c r="F22" s="47"/>
      <c r="G22" s="54">
        <f>F22*0.6</f>
        <v>0</v>
      </c>
      <c r="H22" s="50"/>
    </row>
    <row r="23" spans="1:8" ht="20.100000000000001" customHeight="1" x14ac:dyDescent="0.25">
      <c r="A23" s="33" t="s">
        <v>32</v>
      </c>
      <c r="B23" s="33" t="s">
        <v>33</v>
      </c>
      <c r="C23" s="74" t="s">
        <v>34</v>
      </c>
      <c r="D23" s="74" t="s">
        <v>202</v>
      </c>
      <c r="E23" s="74" t="s">
        <v>277</v>
      </c>
      <c r="F23" s="47"/>
      <c r="G23" s="54">
        <f>F23*1.2</f>
        <v>0</v>
      </c>
      <c r="H23" s="50"/>
    </row>
    <row r="24" spans="1:8" ht="20.100000000000001" customHeight="1" x14ac:dyDescent="0.25">
      <c r="A24" s="33" t="s">
        <v>35</v>
      </c>
      <c r="B24" s="63" t="s">
        <v>389</v>
      </c>
      <c r="C24" s="74" t="s">
        <v>19</v>
      </c>
      <c r="D24" s="74" t="s">
        <v>202</v>
      </c>
      <c r="E24" s="74" t="s">
        <v>278</v>
      </c>
      <c r="F24" s="47"/>
      <c r="G24" s="54">
        <f>F24*24</f>
        <v>0</v>
      </c>
      <c r="H24" s="50"/>
    </row>
    <row r="25" spans="1:8" ht="34.5" x14ac:dyDescent="0.25">
      <c r="A25" s="33" t="s">
        <v>36</v>
      </c>
      <c r="B25" s="63" t="s">
        <v>390</v>
      </c>
      <c r="C25" s="74" t="s">
        <v>37</v>
      </c>
      <c r="D25" s="74" t="s">
        <v>202</v>
      </c>
      <c r="E25" s="74" t="s">
        <v>279</v>
      </c>
      <c r="F25" s="47"/>
      <c r="G25" s="54">
        <f>F25*18</f>
        <v>0</v>
      </c>
      <c r="H25" s="50"/>
    </row>
    <row r="26" spans="1:8" ht="35.1" customHeight="1" x14ac:dyDescent="0.25">
      <c r="A26" s="33" t="s">
        <v>203</v>
      </c>
      <c r="B26" s="63" t="s">
        <v>391</v>
      </c>
      <c r="C26" s="74" t="s">
        <v>37</v>
      </c>
      <c r="D26" s="74" t="s">
        <v>178</v>
      </c>
      <c r="E26" s="74" t="s">
        <v>280</v>
      </c>
      <c r="F26" s="47"/>
      <c r="G26" s="54">
        <f>F26*12</f>
        <v>0</v>
      </c>
      <c r="H26" s="50"/>
    </row>
    <row r="27" spans="1:8" ht="20.100000000000001" customHeight="1" x14ac:dyDescent="0.25">
      <c r="A27" s="33" t="s">
        <v>204</v>
      </c>
      <c r="B27" s="63" t="s">
        <v>392</v>
      </c>
      <c r="C27" s="74" t="s">
        <v>38</v>
      </c>
      <c r="D27" s="74" t="s">
        <v>202</v>
      </c>
      <c r="E27" s="74" t="s">
        <v>281</v>
      </c>
      <c r="F27" s="47"/>
      <c r="G27" s="54">
        <f>F27*9</f>
        <v>0</v>
      </c>
      <c r="H27" s="50"/>
    </row>
    <row r="28" spans="1:8" ht="20.100000000000001" customHeight="1" x14ac:dyDescent="0.25">
      <c r="A28" s="33" t="s">
        <v>388</v>
      </c>
      <c r="B28" s="63" t="s">
        <v>393</v>
      </c>
      <c r="C28" s="74" t="s">
        <v>38</v>
      </c>
      <c r="D28" s="74" t="s">
        <v>178</v>
      </c>
      <c r="E28" s="74" t="s">
        <v>37</v>
      </c>
      <c r="F28" s="47"/>
      <c r="G28" s="54">
        <f>F28*6</f>
        <v>0</v>
      </c>
      <c r="H28" s="50"/>
    </row>
    <row r="29" spans="1:8" ht="33.6" customHeight="1" x14ac:dyDescent="0.25">
      <c r="A29" s="33" t="s">
        <v>205</v>
      </c>
      <c r="B29" s="86" t="s">
        <v>365</v>
      </c>
      <c r="C29" s="87"/>
      <c r="D29" s="87"/>
      <c r="E29" s="87"/>
      <c r="F29" s="87"/>
      <c r="G29" s="87"/>
      <c r="H29" s="88"/>
    </row>
    <row r="30" spans="1:8" ht="20.100000000000001" customHeight="1" x14ac:dyDescent="0.25">
      <c r="A30" s="33" t="s">
        <v>206</v>
      </c>
      <c r="B30" s="33" t="s">
        <v>39</v>
      </c>
      <c r="C30" s="74" t="s">
        <v>22</v>
      </c>
      <c r="D30" s="74" t="s">
        <v>202</v>
      </c>
      <c r="E30" s="74" t="s">
        <v>280</v>
      </c>
      <c r="F30" s="47"/>
      <c r="G30" s="54">
        <f>F30*12</f>
        <v>0</v>
      </c>
      <c r="H30" s="50"/>
    </row>
    <row r="31" spans="1:8" ht="50.1" customHeight="1" x14ac:dyDescent="0.25">
      <c r="A31" s="33" t="s">
        <v>207</v>
      </c>
      <c r="B31" s="30" t="s">
        <v>40</v>
      </c>
      <c r="C31" s="74" t="s">
        <v>19</v>
      </c>
      <c r="D31" s="74" t="s">
        <v>202</v>
      </c>
      <c r="E31" s="74" t="s">
        <v>278</v>
      </c>
      <c r="F31" s="47"/>
      <c r="G31" s="54">
        <f>F31*24</f>
        <v>0</v>
      </c>
      <c r="H31" s="50"/>
    </row>
    <row r="32" spans="1:8" ht="24" customHeight="1" x14ac:dyDescent="0.25">
      <c r="A32" s="85" t="s">
        <v>282</v>
      </c>
      <c r="B32" s="128"/>
      <c r="C32" s="128"/>
      <c r="D32" s="128"/>
      <c r="E32" s="128"/>
      <c r="F32" s="128"/>
      <c r="G32" s="128"/>
      <c r="H32" s="129"/>
    </row>
    <row r="33" spans="1:11" ht="62.45" customHeight="1" x14ac:dyDescent="0.25">
      <c r="A33" s="58" t="s">
        <v>2</v>
      </c>
      <c r="B33" s="58" t="s">
        <v>3</v>
      </c>
      <c r="C33" s="56" t="s">
        <v>288</v>
      </c>
      <c r="D33" s="56" t="s">
        <v>199</v>
      </c>
      <c r="E33" s="56" t="s">
        <v>324</v>
      </c>
      <c r="F33" s="22" t="s">
        <v>5</v>
      </c>
      <c r="G33" s="22" t="s">
        <v>6</v>
      </c>
      <c r="H33" s="22" t="s">
        <v>7</v>
      </c>
    </row>
    <row r="34" spans="1:11" ht="21.6" customHeight="1" x14ac:dyDescent="0.25">
      <c r="A34" s="33" t="s">
        <v>264</v>
      </c>
      <c r="B34" s="86" t="s">
        <v>41</v>
      </c>
      <c r="C34" s="140"/>
      <c r="D34" s="140"/>
      <c r="E34" s="140"/>
      <c r="F34" s="140"/>
      <c r="G34" s="140"/>
      <c r="H34" s="141"/>
    </row>
    <row r="35" spans="1:11" ht="31.5" x14ac:dyDescent="0.25">
      <c r="A35" s="33" t="s">
        <v>265</v>
      </c>
      <c r="B35" s="30" t="s">
        <v>42</v>
      </c>
      <c r="C35" s="61" t="s">
        <v>238</v>
      </c>
      <c r="D35" s="61" t="s">
        <v>208</v>
      </c>
      <c r="E35" s="61" t="s">
        <v>9</v>
      </c>
      <c r="F35" s="47"/>
      <c r="G35" s="54">
        <f>F35*1</f>
        <v>0</v>
      </c>
      <c r="H35" s="50"/>
    </row>
    <row r="36" spans="1:11" ht="31.5" x14ac:dyDescent="0.25">
      <c r="A36" s="33" t="s">
        <v>266</v>
      </c>
      <c r="B36" s="30" t="s">
        <v>43</v>
      </c>
      <c r="C36" s="61" t="s">
        <v>31</v>
      </c>
      <c r="D36" s="61" t="s">
        <v>201</v>
      </c>
      <c r="E36" s="61" t="s">
        <v>9</v>
      </c>
      <c r="F36" s="47"/>
      <c r="G36" s="54">
        <f>F36*1</f>
        <v>0</v>
      </c>
      <c r="H36" s="50"/>
    </row>
    <row r="37" spans="1:11" ht="20.100000000000001" customHeight="1" x14ac:dyDescent="0.25">
      <c r="A37" s="33" t="s">
        <v>267</v>
      </c>
      <c r="B37" s="33" t="s">
        <v>44</v>
      </c>
      <c r="C37" s="61" t="s">
        <v>289</v>
      </c>
      <c r="D37" s="61" t="s">
        <v>209</v>
      </c>
      <c r="E37" s="61" t="s">
        <v>9</v>
      </c>
      <c r="F37" s="47"/>
      <c r="G37" s="54">
        <f>F37*1</f>
        <v>0</v>
      </c>
      <c r="H37" s="50"/>
    </row>
    <row r="38" spans="1:11" ht="24.6" customHeight="1" x14ac:dyDescent="0.25">
      <c r="A38" s="142" t="s">
        <v>46</v>
      </c>
      <c r="B38" s="133"/>
      <c r="C38" s="133"/>
      <c r="D38" s="133"/>
      <c r="E38" s="83" t="s">
        <v>45</v>
      </c>
      <c r="F38" s="84"/>
      <c r="G38" s="51">
        <f>SUM(G11,G13,G14,G15,G16,G18,G19,G20,G22,G23,G24,G25,G26,G27,G28,G30,G31,G35,G36,G37)</f>
        <v>0</v>
      </c>
      <c r="H38" s="51">
        <f>SUM(H11,H13,H14,H15,H16,H18,H19,H20,H22,H23,H24,H25,H26,H27,H28,H30,H31,H35,H36,H37)</f>
        <v>0</v>
      </c>
    </row>
    <row r="39" spans="1:11" ht="35.450000000000003" customHeight="1" x14ac:dyDescent="0.25">
      <c r="A39" s="123" t="s">
        <v>340</v>
      </c>
      <c r="B39" s="123"/>
      <c r="C39" s="123"/>
      <c r="D39" s="123"/>
      <c r="E39" s="123"/>
      <c r="F39" s="123"/>
      <c r="G39" s="123"/>
      <c r="H39" s="123"/>
      <c r="I39" s="2"/>
      <c r="J39" s="2"/>
      <c r="K39" s="2"/>
    </row>
    <row r="40" spans="1:11" ht="74.45" customHeight="1" x14ac:dyDescent="0.25">
      <c r="A40" s="146" t="s">
        <v>343</v>
      </c>
      <c r="B40" s="147"/>
      <c r="C40" s="147"/>
      <c r="D40" s="147"/>
      <c r="E40" s="147"/>
      <c r="F40" s="147"/>
      <c r="G40" s="147"/>
      <c r="H40" s="148"/>
    </row>
    <row r="41" spans="1:11" ht="31.5" customHeight="1" x14ac:dyDescent="0.25">
      <c r="A41" s="146" t="s">
        <v>341</v>
      </c>
      <c r="B41" s="147"/>
      <c r="C41" s="147"/>
      <c r="D41" s="147"/>
      <c r="E41" s="147"/>
      <c r="F41" s="147"/>
      <c r="G41" s="147"/>
      <c r="H41" s="148"/>
    </row>
    <row r="42" spans="1:11" ht="73.900000000000006" customHeight="1" x14ac:dyDescent="0.25">
      <c r="A42" s="146" t="s">
        <v>342</v>
      </c>
      <c r="B42" s="147"/>
      <c r="C42" s="147"/>
      <c r="D42" s="147"/>
      <c r="E42" s="147"/>
      <c r="F42" s="147"/>
      <c r="G42" s="147"/>
      <c r="H42" s="148"/>
    </row>
    <row r="43" spans="1:11" ht="45" customHeight="1" x14ac:dyDescent="0.25">
      <c r="A43" s="146" t="s">
        <v>344</v>
      </c>
      <c r="B43" s="147"/>
      <c r="C43" s="147"/>
      <c r="D43" s="147"/>
      <c r="E43" s="147"/>
      <c r="F43" s="147"/>
      <c r="G43" s="147"/>
      <c r="H43" s="148"/>
    </row>
    <row r="44" spans="1:11" ht="30" customHeight="1" x14ac:dyDescent="0.25">
      <c r="A44" s="114" t="s">
        <v>47</v>
      </c>
      <c r="B44" s="128"/>
      <c r="C44" s="128"/>
      <c r="D44" s="128"/>
      <c r="E44" s="128"/>
      <c r="F44" s="128"/>
      <c r="G44" s="128"/>
      <c r="H44" s="129"/>
    </row>
    <row r="45" spans="1:11" ht="84.95" customHeight="1" x14ac:dyDescent="0.25">
      <c r="A45" s="27" t="s">
        <v>2</v>
      </c>
      <c r="B45" s="27" t="s">
        <v>3</v>
      </c>
      <c r="C45" s="56" t="s">
        <v>288</v>
      </c>
      <c r="D45" s="28" t="s">
        <v>199</v>
      </c>
      <c r="E45" s="29" t="s">
        <v>325</v>
      </c>
      <c r="F45" s="29" t="s">
        <v>5</v>
      </c>
      <c r="G45" s="29" t="s">
        <v>6</v>
      </c>
      <c r="H45" s="22" t="s">
        <v>7</v>
      </c>
    </row>
    <row r="46" spans="1:11" ht="49.9" customHeight="1" x14ac:dyDescent="0.25">
      <c r="A46" s="64" t="s">
        <v>134</v>
      </c>
      <c r="B46" s="65" t="s">
        <v>285</v>
      </c>
      <c r="C46" s="66" t="s">
        <v>48</v>
      </c>
      <c r="D46" s="76" t="s">
        <v>232</v>
      </c>
      <c r="E46" s="66" t="s">
        <v>312</v>
      </c>
      <c r="F46" s="24"/>
      <c r="G46" s="55">
        <f>F46*30</f>
        <v>0</v>
      </c>
      <c r="H46" s="50"/>
    </row>
    <row r="47" spans="1:11" ht="25.9" customHeight="1" x14ac:dyDescent="0.25">
      <c r="A47" s="30" t="s">
        <v>283</v>
      </c>
      <c r="B47" s="31" t="s">
        <v>49</v>
      </c>
      <c r="C47" s="67" t="s">
        <v>50</v>
      </c>
      <c r="D47" s="76" t="s">
        <v>232</v>
      </c>
      <c r="E47" s="67" t="s">
        <v>290</v>
      </c>
      <c r="F47" s="23"/>
      <c r="G47" s="54">
        <f>F47*30</f>
        <v>0</v>
      </c>
      <c r="H47" s="50"/>
    </row>
    <row r="48" spans="1:11" ht="23.45" customHeight="1" x14ac:dyDescent="0.25">
      <c r="A48" s="33" t="s">
        <v>284</v>
      </c>
      <c r="B48" s="33" t="s">
        <v>51</v>
      </c>
      <c r="C48" s="67" t="s">
        <v>52</v>
      </c>
      <c r="D48" s="67" t="s">
        <v>232</v>
      </c>
      <c r="E48" s="67" t="s">
        <v>291</v>
      </c>
      <c r="F48" s="23"/>
      <c r="G48" s="54">
        <f>F48*75</f>
        <v>0</v>
      </c>
      <c r="H48" s="50"/>
    </row>
    <row r="49" spans="1:8" ht="30" customHeight="1" x14ac:dyDescent="0.25">
      <c r="A49" s="144" t="s">
        <v>45</v>
      </c>
      <c r="B49" s="149"/>
      <c r="C49" s="149"/>
      <c r="D49" s="149"/>
      <c r="E49" s="149"/>
      <c r="F49" s="150"/>
      <c r="G49" s="51">
        <f>SUM(G46,G47,G48)</f>
        <v>0</v>
      </c>
      <c r="H49" s="51">
        <f>SUM(H46,H47,H48)</f>
        <v>0</v>
      </c>
    </row>
    <row r="50" spans="1:8" ht="30" customHeight="1" x14ac:dyDescent="0.25">
      <c r="A50" s="114" t="s">
        <v>212</v>
      </c>
      <c r="B50" s="128"/>
      <c r="C50" s="128"/>
      <c r="D50" s="128"/>
      <c r="E50" s="128"/>
      <c r="F50" s="128"/>
      <c r="G50" s="128"/>
      <c r="H50" s="129"/>
    </row>
    <row r="51" spans="1:8" ht="78.599999999999994" customHeight="1" x14ac:dyDescent="0.25">
      <c r="A51" s="58" t="s">
        <v>2</v>
      </c>
      <c r="B51" s="58" t="s">
        <v>198</v>
      </c>
      <c r="C51" s="56" t="s">
        <v>288</v>
      </c>
      <c r="D51" s="56" t="s">
        <v>199</v>
      </c>
      <c r="E51" s="56" t="s">
        <v>324</v>
      </c>
      <c r="F51" s="22" t="s">
        <v>337</v>
      </c>
      <c r="G51" s="22" t="s">
        <v>6</v>
      </c>
      <c r="H51" s="22" t="s">
        <v>7</v>
      </c>
    </row>
    <row r="52" spans="1:8" ht="89.45" customHeight="1" x14ac:dyDescent="0.25">
      <c r="A52" s="33" t="s">
        <v>153</v>
      </c>
      <c r="B52" s="30" t="s">
        <v>336</v>
      </c>
      <c r="C52" s="68" t="s">
        <v>53</v>
      </c>
      <c r="D52" s="62" t="s">
        <v>331</v>
      </c>
      <c r="E52" s="36" t="s">
        <v>327</v>
      </c>
      <c r="F52" s="47"/>
      <c r="G52" s="54">
        <f>F52*4/1000</f>
        <v>0</v>
      </c>
      <c r="H52" s="50"/>
    </row>
    <row r="53" spans="1:8" ht="50.1" customHeight="1" x14ac:dyDescent="0.25">
      <c r="A53" s="33" t="s">
        <v>166</v>
      </c>
      <c r="B53" s="30" t="s">
        <v>335</v>
      </c>
      <c r="C53" s="68" t="s">
        <v>54</v>
      </c>
      <c r="D53" s="62" t="s">
        <v>178</v>
      </c>
      <c r="E53" s="36" t="s">
        <v>327</v>
      </c>
      <c r="F53" s="47"/>
      <c r="G53" s="54">
        <f>F53*4/1000</f>
        <v>0</v>
      </c>
      <c r="H53" s="50"/>
    </row>
    <row r="54" spans="1:8" ht="35.1" customHeight="1" x14ac:dyDescent="0.25">
      <c r="A54" s="33" t="s">
        <v>168</v>
      </c>
      <c r="B54" s="30" t="s">
        <v>334</v>
      </c>
      <c r="C54" s="68" t="s">
        <v>54</v>
      </c>
      <c r="D54" s="62" t="s">
        <v>178</v>
      </c>
      <c r="E54" s="36" t="s">
        <v>327</v>
      </c>
      <c r="F54" s="47"/>
      <c r="G54" s="54">
        <f>F54*4/1000</f>
        <v>0</v>
      </c>
      <c r="H54" s="50"/>
    </row>
    <row r="55" spans="1:8" ht="84.95" customHeight="1" x14ac:dyDescent="0.25">
      <c r="A55" s="33" t="s">
        <v>183</v>
      </c>
      <c r="B55" s="30" t="s">
        <v>394</v>
      </c>
      <c r="C55" s="68" t="s">
        <v>55</v>
      </c>
      <c r="D55" s="62" t="s">
        <v>178</v>
      </c>
      <c r="E55" s="36" t="s">
        <v>210</v>
      </c>
      <c r="F55" s="47"/>
      <c r="G55" s="54">
        <f>F55*2/1000</f>
        <v>0</v>
      </c>
      <c r="H55" s="50"/>
    </row>
    <row r="56" spans="1:8" ht="61.15" customHeight="1" x14ac:dyDescent="0.25">
      <c r="A56" s="146" t="s">
        <v>338</v>
      </c>
      <c r="B56" s="147"/>
      <c r="C56" s="147"/>
      <c r="D56" s="147"/>
      <c r="E56" s="147"/>
      <c r="F56" s="147"/>
      <c r="G56" s="147"/>
      <c r="H56" s="148"/>
    </row>
    <row r="58" spans="1:8" ht="30" customHeight="1" x14ac:dyDescent="0.25">
      <c r="A58" s="114" t="s">
        <v>71</v>
      </c>
      <c r="B58" s="128"/>
      <c r="C58" s="128"/>
      <c r="D58" s="128"/>
      <c r="E58" s="128"/>
      <c r="F58" s="128"/>
      <c r="G58" s="128"/>
      <c r="H58" s="129"/>
    </row>
    <row r="59" spans="1:8" ht="69.95" customHeight="1" x14ac:dyDescent="0.25">
      <c r="A59" s="27" t="s">
        <v>2</v>
      </c>
      <c r="B59" s="27" t="s">
        <v>3</v>
      </c>
      <c r="C59" s="56" t="s">
        <v>288</v>
      </c>
      <c r="D59" s="28" t="s">
        <v>199</v>
      </c>
      <c r="E59" s="29" t="s">
        <v>325</v>
      </c>
      <c r="F59" s="29" t="s">
        <v>5</v>
      </c>
      <c r="G59" s="29" t="s">
        <v>6</v>
      </c>
      <c r="H59" s="22" t="s">
        <v>7</v>
      </c>
    </row>
    <row r="60" spans="1:8" ht="50.45" customHeight="1" x14ac:dyDescent="0.25">
      <c r="A60" s="33" t="s">
        <v>214</v>
      </c>
      <c r="B60" s="30" t="s">
        <v>313</v>
      </c>
      <c r="C60" s="68" t="s">
        <v>72</v>
      </c>
      <c r="D60" s="61" t="s">
        <v>373</v>
      </c>
      <c r="E60" s="68" t="s">
        <v>72</v>
      </c>
      <c r="F60" s="47"/>
      <c r="G60" s="54">
        <f>F60*5</f>
        <v>0</v>
      </c>
      <c r="H60" s="50"/>
    </row>
    <row r="61" spans="1:8" ht="36" customHeight="1" x14ac:dyDescent="0.25">
      <c r="A61" s="33" t="s">
        <v>215</v>
      </c>
      <c r="B61" s="30" t="s">
        <v>351</v>
      </c>
      <c r="C61" s="61" t="s">
        <v>73</v>
      </c>
      <c r="D61" s="61" t="s">
        <v>373</v>
      </c>
      <c r="E61" s="68" t="s">
        <v>221</v>
      </c>
      <c r="F61" s="47"/>
      <c r="G61" s="54">
        <f>F61*2</f>
        <v>0</v>
      </c>
      <c r="H61" s="50"/>
    </row>
    <row r="62" spans="1:8" ht="29.45" customHeight="1" x14ac:dyDescent="0.25">
      <c r="A62" s="33" t="s">
        <v>216</v>
      </c>
      <c r="B62" s="86" t="s">
        <v>367</v>
      </c>
      <c r="C62" s="87"/>
      <c r="D62" s="87"/>
      <c r="E62" s="87"/>
      <c r="F62" s="87"/>
      <c r="G62" s="87"/>
      <c r="H62" s="88"/>
    </row>
    <row r="63" spans="1:8" ht="20.100000000000001" customHeight="1" x14ac:dyDescent="0.25">
      <c r="A63" s="33" t="s">
        <v>213</v>
      </c>
      <c r="B63" s="30" t="s">
        <v>217</v>
      </c>
      <c r="C63" s="61" t="s">
        <v>74</v>
      </c>
      <c r="D63" s="61" t="s">
        <v>178</v>
      </c>
      <c r="E63" s="61" t="s">
        <v>220</v>
      </c>
      <c r="F63" s="47"/>
      <c r="G63" s="54">
        <f>F63*10</f>
        <v>0</v>
      </c>
      <c r="H63" s="50"/>
    </row>
    <row r="64" spans="1:8" ht="20.100000000000001" customHeight="1" x14ac:dyDescent="0.25">
      <c r="A64" s="33" t="s">
        <v>218</v>
      </c>
      <c r="B64" s="30" t="s">
        <v>219</v>
      </c>
      <c r="C64" s="61" t="s">
        <v>74</v>
      </c>
      <c r="D64" s="61" t="s">
        <v>211</v>
      </c>
      <c r="E64" s="61" t="s">
        <v>74</v>
      </c>
      <c r="F64" s="47"/>
      <c r="G64" s="54">
        <f>F64*5</f>
        <v>0</v>
      </c>
      <c r="H64" s="50"/>
    </row>
    <row r="65" spans="1:8" ht="35.1" customHeight="1" x14ac:dyDescent="0.25">
      <c r="A65" s="33" t="s">
        <v>222</v>
      </c>
      <c r="B65" s="86" t="s">
        <v>368</v>
      </c>
      <c r="C65" s="87"/>
      <c r="D65" s="87"/>
      <c r="E65" s="87"/>
      <c r="F65" s="87"/>
      <c r="G65" s="87"/>
      <c r="H65" s="88"/>
    </row>
    <row r="66" spans="1:8" ht="20.100000000000001" customHeight="1" x14ac:dyDescent="0.25">
      <c r="A66" s="33" t="s">
        <v>223</v>
      </c>
      <c r="B66" s="30" t="s">
        <v>217</v>
      </c>
      <c r="C66" s="61" t="s">
        <v>75</v>
      </c>
      <c r="D66" s="61" t="s">
        <v>225</v>
      </c>
      <c r="E66" s="61" t="s">
        <v>226</v>
      </c>
      <c r="F66" s="47"/>
      <c r="G66" s="54">
        <f>F66*7</f>
        <v>0</v>
      </c>
      <c r="H66" s="50"/>
    </row>
    <row r="67" spans="1:8" ht="20.100000000000001" customHeight="1" x14ac:dyDescent="0.25">
      <c r="A67" s="33" t="s">
        <v>224</v>
      </c>
      <c r="B67" s="30" t="s">
        <v>219</v>
      </c>
      <c r="C67" s="61" t="s">
        <v>75</v>
      </c>
      <c r="D67" s="61" t="s">
        <v>227</v>
      </c>
      <c r="E67" s="61" t="s">
        <v>228</v>
      </c>
      <c r="F67" s="47"/>
      <c r="G67" s="54">
        <f>F67*3</f>
        <v>0</v>
      </c>
      <c r="H67" s="50"/>
    </row>
    <row r="68" spans="1:8" ht="20.100000000000001" customHeight="1" x14ac:dyDescent="0.25">
      <c r="A68" s="33" t="s">
        <v>286</v>
      </c>
      <c r="B68" s="151" t="s">
        <v>76</v>
      </c>
      <c r="C68" s="87"/>
      <c r="D68" s="87"/>
      <c r="E68" s="87"/>
      <c r="F68" s="87"/>
      <c r="G68" s="87"/>
      <c r="H68" s="88"/>
    </row>
    <row r="69" spans="1:8" ht="30" customHeight="1" x14ac:dyDescent="0.25">
      <c r="A69" s="33" t="s">
        <v>77</v>
      </c>
      <c r="B69" s="33" t="s">
        <v>78</v>
      </c>
      <c r="C69" s="68" t="s">
        <v>369</v>
      </c>
      <c r="D69" s="61" t="s">
        <v>373</v>
      </c>
      <c r="E69" s="68" t="s">
        <v>371</v>
      </c>
      <c r="F69" s="47"/>
      <c r="G69" s="54">
        <f>F69*20</f>
        <v>0</v>
      </c>
      <c r="H69" s="50"/>
    </row>
    <row r="70" spans="1:8" ht="30" customHeight="1" x14ac:dyDescent="0.25">
      <c r="A70" s="33" t="s">
        <v>79</v>
      </c>
      <c r="B70" s="33" t="s">
        <v>80</v>
      </c>
      <c r="C70" s="68" t="s">
        <v>370</v>
      </c>
      <c r="D70" s="61" t="s">
        <v>373</v>
      </c>
      <c r="E70" s="68" t="s">
        <v>375</v>
      </c>
      <c r="F70" s="47"/>
      <c r="G70" s="54">
        <f>F70*10</f>
        <v>0</v>
      </c>
      <c r="H70" s="50"/>
    </row>
    <row r="71" spans="1:8" ht="30" customHeight="1" x14ac:dyDescent="0.25">
      <c r="A71" s="33" t="s">
        <v>81</v>
      </c>
      <c r="B71" s="33" t="s">
        <v>82</v>
      </c>
      <c r="C71" s="68" t="s">
        <v>83</v>
      </c>
      <c r="D71" s="61" t="s">
        <v>373</v>
      </c>
      <c r="E71" s="68" t="s">
        <v>229</v>
      </c>
      <c r="F71" s="47"/>
      <c r="G71" s="54">
        <f>F71*8</f>
        <v>0</v>
      </c>
      <c r="H71" s="50"/>
    </row>
    <row r="72" spans="1:8" ht="64.150000000000006" customHeight="1" x14ac:dyDescent="0.25">
      <c r="A72" s="58" t="s">
        <v>2</v>
      </c>
      <c r="B72" s="58" t="s">
        <v>3</v>
      </c>
      <c r="C72" s="56" t="s">
        <v>288</v>
      </c>
      <c r="D72" s="56" t="s">
        <v>199</v>
      </c>
      <c r="E72" s="22" t="s">
        <v>325</v>
      </c>
      <c r="F72" s="22" t="s">
        <v>5</v>
      </c>
      <c r="G72" s="22" t="s">
        <v>6</v>
      </c>
      <c r="H72" s="22" t="s">
        <v>7</v>
      </c>
    </row>
    <row r="73" spans="1:8" ht="27.6" customHeight="1" x14ac:dyDescent="0.25">
      <c r="A73" s="33" t="s">
        <v>320</v>
      </c>
      <c r="B73" s="86" t="s">
        <v>347</v>
      </c>
      <c r="C73" s="87"/>
      <c r="D73" s="87"/>
      <c r="E73" s="87"/>
      <c r="F73" s="87"/>
      <c r="G73" s="87"/>
      <c r="H73" s="88"/>
    </row>
    <row r="74" spans="1:8" ht="19.149999999999999" customHeight="1" x14ac:dyDescent="0.25">
      <c r="A74" s="32" t="s">
        <v>56</v>
      </c>
      <c r="B74" s="152" t="s">
        <v>57</v>
      </c>
      <c r="C74" s="87"/>
      <c r="D74" s="87"/>
      <c r="E74" s="87"/>
      <c r="F74" s="87"/>
      <c r="G74" s="87"/>
      <c r="H74" s="88"/>
    </row>
    <row r="75" spans="1:8" ht="31.15" customHeight="1" x14ac:dyDescent="0.25">
      <c r="A75" s="33" t="s">
        <v>58</v>
      </c>
      <c r="B75" s="30" t="s">
        <v>345</v>
      </c>
      <c r="C75" s="68" t="s">
        <v>292</v>
      </c>
      <c r="D75" s="61" t="s">
        <v>230</v>
      </c>
      <c r="E75" s="68" t="s">
        <v>293</v>
      </c>
      <c r="F75" s="47"/>
      <c r="G75" s="54">
        <f>F75*80</f>
        <v>0</v>
      </c>
      <c r="H75" s="50"/>
    </row>
    <row r="76" spans="1:8" ht="36" customHeight="1" x14ac:dyDescent="0.25">
      <c r="A76" s="33" t="s">
        <v>59</v>
      </c>
      <c r="B76" s="30" t="s">
        <v>346</v>
      </c>
      <c r="C76" s="68" t="s">
        <v>292</v>
      </c>
      <c r="D76" s="61" t="s">
        <v>231</v>
      </c>
      <c r="E76" s="68" t="s">
        <v>294</v>
      </c>
      <c r="F76" s="47"/>
      <c r="G76" s="54">
        <f>F76*60</f>
        <v>0</v>
      </c>
      <c r="H76" s="50"/>
    </row>
    <row r="77" spans="1:8" ht="35.1" customHeight="1" x14ac:dyDescent="0.25">
      <c r="A77" s="33" t="s">
        <v>60</v>
      </c>
      <c r="B77" s="30" t="s">
        <v>188</v>
      </c>
      <c r="C77" s="68" t="s">
        <v>292</v>
      </c>
      <c r="D77" s="61" t="s">
        <v>202</v>
      </c>
      <c r="E77" s="68" t="s">
        <v>295</v>
      </c>
      <c r="F77" s="47"/>
      <c r="G77" s="54">
        <f>F77*30</f>
        <v>0</v>
      </c>
      <c r="H77" s="50"/>
    </row>
    <row r="78" spans="1:8" ht="35.1" customHeight="1" x14ac:dyDescent="0.25">
      <c r="A78" s="33" t="s">
        <v>61</v>
      </c>
      <c r="B78" s="30" t="s">
        <v>350</v>
      </c>
      <c r="C78" s="68" t="s">
        <v>292</v>
      </c>
      <c r="D78" s="61" t="s">
        <v>178</v>
      </c>
      <c r="E78" s="68" t="s">
        <v>296</v>
      </c>
      <c r="F78" s="47"/>
      <c r="G78" s="54">
        <f>F78*20</f>
        <v>0</v>
      </c>
      <c r="H78" s="50"/>
    </row>
    <row r="79" spans="1:8" ht="35.1" customHeight="1" x14ac:dyDescent="0.25">
      <c r="A79" s="33" t="s">
        <v>62</v>
      </c>
      <c r="B79" s="30" t="s">
        <v>189</v>
      </c>
      <c r="C79" s="68" t="s">
        <v>292</v>
      </c>
      <c r="D79" s="61" t="s">
        <v>232</v>
      </c>
      <c r="E79" s="68" t="s">
        <v>297</v>
      </c>
      <c r="F79" s="47"/>
      <c r="G79" s="54">
        <f>F79*15</f>
        <v>0</v>
      </c>
      <c r="H79" s="50"/>
    </row>
    <row r="80" spans="1:8" ht="16.899999999999999" customHeight="1" x14ac:dyDescent="0.25">
      <c r="A80" s="32" t="s">
        <v>63</v>
      </c>
      <c r="B80" s="152" t="s">
        <v>64</v>
      </c>
      <c r="C80" s="87"/>
      <c r="D80" s="87"/>
      <c r="E80" s="87"/>
      <c r="F80" s="87"/>
      <c r="G80" s="87"/>
      <c r="H80" s="88"/>
    </row>
    <row r="81" spans="1:8" ht="35.1" customHeight="1" x14ac:dyDescent="0.25">
      <c r="A81" s="33" t="s">
        <v>65</v>
      </c>
      <c r="B81" s="30" t="s">
        <v>190</v>
      </c>
      <c r="C81" s="68" t="s">
        <v>292</v>
      </c>
      <c r="D81" s="61" t="s">
        <v>201</v>
      </c>
      <c r="E81" s="68" t="s">
        <v>298</v>
      </c>
      <c r="F81" s="47"/>
      <c r="G81" s="54">
        <f>F81*50</f>
        <v>0</v>
      </c>
      <c r="H81" s="50"/>
    </row>
    <row r="82" spans="1:8" ht="39.950000000000003" customHeight="1" x14ac:dyDescent="0.25">
      <c r="A82" s="33" t="s">
        <v>66</v>
      </c>
      <c r="B82" s="30" t="s">
        <v>191</v>
      </c>
      <c r="C82" s="68" t="s">
        <v>292</v>
      </c>
      <c r="D82" s="61" t="s">
        <v>202</v>
      </c>
      <c r="E82" s="68" t="s">
        <v>295</v>
      </c>
      <c r="F82" s="47"/>
      <c r="G82" s="54">
        <f>F82*30</f>
        <v>0</v>
      </c>
      <c r="H82" s="50"/>
    </row>
    <row r="83" spans="1:8" ht="31.5" x14ac:dyDescent="0.25">
      <c r="A83" s="33" t="s">
        <v>67</v>
      </c>
      <c r="B83" s="30" t="s">
        <v>349</v>
      </c>
      <c r="C83" s="68" t="s">
        <v>292</v>
      </c>
      <c r="D83" s="61" t="s">
        <v>178</v>
      </c>
      <c r="E83" s="68" t="s">
        <v>296</v>
      </c>
      <c r="F83" s="47"/>
      <c r="G83" s="54">
        <f>F83*20</f>
        <v>0</v>
      </c>
      <c r="H83" s="50"/>
    </row>
    <row r="84" spans="1:8" ht="47.25" x14ac:dyDescent="0.25">
      <c r="A84" s="33" t="s">
        <v>68</v>
      </c>
      <c r="B84" s="30" t="s">
        <v>348</v>
      </c>
      <c r="C84" s="68" t="s">
        <v>292</v>
      </c>
      <c r="D84" s="61" t="s">
        <v>232</v>
      </c>
      <c r="E84" s="68" t="s">
        <v>297</v>
      </c>
      <c r="F84" s="47"/>
      <c r="G84" s="54">
        <f>F84*15</f>
        <v>0</v>
      </c>
      <c r="H84" s="50"/>
    </row>
    <row r="85" spans="1:8" ht="35.1" customHeight="1" x14ac:dyDescent="0.25">
      <c r="A85" s="33" t="s">
        <v>69</v>
      </c>
      <c r="B85" s="30" t="s">
        <v>352</v>
      </c>
      <c r="C85" s="68" t="s">
        <v>292</v>
      </c>
      <c r="D85" s="61" t="s">
        <v>227</v>
      </c>
      <c r="E85" s="68" t="s">
        <v>299</v>
      </c>
      <c r="F85" s="47"/>
      <c r="G85" s="54">
        <f>F85*12</f>
        <v>0</v>
      </c>
      <c r="H85" s="50"/>
    </row>
    <row r="86" spans="1:8" ht="65.45" customHeight="1" x14ac:dyDescent="0.25">
      <c r="A86" s="58" t="s">
        <v>2</v>
      </c>
      <c r="B86" s="58" t="s">
        <v>3</v>
      </c>
      <c r="C86" s="56" t="s">
        <v>288</v>
      </c>
      <c r="D86" s="56" t="s">
        <v>199</v>
      </c>
      <c r="E86" s="22" t="s">
        <v>325</v>
      </c>
      <c r="F86" s="22" t="s">
        <v>5</v>
      </c>
      <c r="G86" s="22" t="s">
        <v>6</v>
      </c>
      <c r="H86" s="22" t="s">
        <v>7</v>
      </c>
    </row>
    <row r="87" spans="1:8" ht="35.1" customHeight="1" x14ac:dyDescent="0.25">
      <c r="A87" s="33" t="s">
        <v>70</v>
      </c>
      <c r="B87" s="30" t="s">
        <v>301</v>
      </c>
      <c r="C87" s="68" t="s">
        <v>292</v>
      </c>
      <c r="D87" s="61" t="s">
        <v>233</v>
      </c>
      <c r="E87" s="68" t="s">
        <v>300</v>
      </c>
      <c r="F87" s="47"/>
      <c r="G87" s="54">
        <f>F87*7</f>
        <v>0</v>
      </c>
      <c r="H87" s="50"/>
    </row>
    <row r="88" spans="1:8" ht="20.100000000000001" customHeight="1" x14ac:dyDescent="0.25">
      <c r="A88" s="32" t="s">
        <v>179</v>
      </c>
      <c r="B88" s="152" t="s">
        <v>180</v>
      </c>
      <c r="C88" s="87"/>
      <c r="D88" s="87"/>
      <c r="E88" s="87"/>
      <c r="F88" s="87"/>
      <c r="G88" s="87"/>
      <c r="H88" s="88"/>
    </row>
    <row r="89" spans="1:8" ht="20.100000000000001" customHeight="1" x14ac:dyDescent="0.25">
      <c r="A89" s="33" t="s">
        <v>181</v>
      </c>
      <c r="B89" s="30" t="s">
        <v>182</v>
      </c>
      <c r="C89" s="67" t="s">
        <v>373</v>
      </c>
      <c r="D89" s="67" t="s">
        <v>373</v>
      </c>
      <c r="E89" s="34" t="s">
        <v>235</v>
      </c>
      <c r="F89" s="47"/>
      <c r="G89" s="54">
        <f>F89*0.2</f>
        <v>0</v>
      </c>
      <c r="H89" s="50"/>
    </row>
    <row r="90" spans="1:8" ht="35.1" customHeight="1" x14ac:dyDescent="0.25">
      <c r="A90" s="155" t="s">
        <v>395</v>
      </c>
      <c r="B90" s="156"/>
      <c r="C90" s="156"/>
      <c r="D90" s="156"/>
      <c r="E90" s="156"/>
      <c r="F90" s="156"/>
      <c r="G90" s="156"/>
      <c r="H90" s="157"/>
    </row>
    <row r="91" spans="1:8" ht="51.6" customHeight="1" x14ac:dyDescent="0.25">
      <c r="A91" s="33" t="s">
        <v>192</v>
      </c>
      <c r="B91" s="69" t="s">
        <v>353</v>
      </c>
      <c r="C91" s="74" t="s">
        <v>193</v>
      </c>
      <c r="D91" s="74" t="s">
        <v>373</v>
      </c>
      <c r="E91" s="74" t="s">
        <v>193</v>
      </c>
      <c r="F91" s="47"/>
      <c r="G91" s="54">
        <f>F91*10</f>
        <v>0</v>
      </c>
      <c r="H91" s="50"/>
    </row>
    <row r="92" spans="1:8" ht="34.15" customHeight="1" x14ac:dyDescent="0.25">
      <c r="A92" s="33" t="s">
        <v>269</v>
      </c>
      <c r="B92" s="30" t="s">
        <v>354</v>
      </c>
      <c r="C92" s="74" t="s">
        <v>194</v>
      </c>
      <c r="D92" s="74" t="s">
        <v>232</v>
      </c>
      <c r="E92" s="74" t="s">
        <v>234</v>
      </c>
      <c r="F92" s="47"/>
      <c r="G92" s="54">
        <f>F92*3</f>
        <v>0</v>
      </c>
      <c r="H92" s="50"/>
    </row>
    <row r="93" spans="1:8" ht="51" customHeight="1" x14ac:dyDescent="0.25">
      <c r="A93" s="33" t="s">
        <v>270</v>
      </c>
      <c r="B93" s="30" t="s">
        <v>355</v>
      </c>
      <c r="C93" s="74" t="s">
        <v>377</v>
      </c>
      <c r="D93" s="74" t="s">
        <v>178</v>
      </c>
      <c r="E93" s="74" t="s">
        <v>378</v>
      </c>
      <c r="F93" s="47"/>
      <c r="G93" s="54">
        <f>F93*2</f>
        <v>0</v>
      </c>
      <c r="H93" s="50"/>
    </row>
    <row r="94" spans="1:8" ht="49.15" customHeight="1" x14ac:dyDescent="0.25">
      <c r="A94" s="33" t="s">
        <v>271</v>
      </c>
      <c r="B94" s="30" t="s">
        <v>356</v>
      </c>
      <c r="C94" s="74" t="s">
        <v>195</v>
      </c>
      <c r="D94" s="74" t="s">
        <v>373</v>
      </c>
      <c r="E94" s="74" t="s">
        <v>195</v>
      </c>
      <c r="F94" s="47"/>
      <c r="G94" s="54">
        <f>F94*10</f>
        <v>0</v>
      </c>
      <c r="H94" s="50"/>
    </row>
    <row r="95" spans="1:8" ht="35.450000000000003" customHeight="1" x14ac:dyDescent="0.25">
      <c r="A95" s="33" t="s">
        <v>272</v>
      </c>
      <c r="B95" s="30" t="s">
        <v>357</v>
      </c>
      <c r="C95" s="39" t="s">
        <v>196</v>
      </c>
      <c r="D95" s="74" t="s">
        <v>178</v>
      </c>
      <c r="E95" s="39" t="s">
        <v>236</v>
      </c>
      <c r="F95" s="47"/>
      <c r="G95" s="54">
        <f>F95*10</f>
        <v>0</v>
      </c>
      <c r="H95" s="50"/>
    </row>
    <row r="96" spans="1:8" ht="36" customHeight="1" x14ac:dyDescent="0.25">
      <c r="A96" s="33" t="s">
        <v>273</v>
      </c>
      <c r="B96" s="30" t="s">
        <v>358</v>
      </c>
      <c r="C96" s="74" t="s">
        <v>197</v>
      </c>
      <c r="D96" s="74" t="s">
        <v>178</v>
      </c>
      <c r="E96" s="74" t="s">
        <v>237</v>
      </c>
      <c r="F96" s="47"/>
      <c r="G96" s="54">
        <f>F96*2</f>
        <v>0</v>
      </c>
      <c r="H96" s="49"/>
    </row>
    <row r="97" spans="1:8" ht="30" customHeight="1" x14ac:dyDescent="0.25">
      <c r="A97" s="143" t="s">
        <v>45</v>
      </c>
      <c r="B97" s="144"/>
      <c r="C97" s="144"/>
      <c r="D97" s="144"/>
      <c r="E97" s="144"/>
      <c r="F97" s="145"/>
      <c r="G97" s="51">
        <f>SUM(G52,G53,G54,G55,G60,G61,G63,G64,G66,G67,G69,G70,G71,G75,G77,G76,G78,G79,G81,G82,G83,G84,G85,G87,G89,G91,G92,G93,G94,G95,G96)</f>
        <v>0</v>
      </c>
      <c r="H97" s="51">
        <f>SUM(H52,H53,H54,H55,H60,H61,H63,H64,H66,H67,H69,H70,H71,H75,H76,H77,H78,H79,H81,H82,H83,H84,H85,H87,H89,H91,H92,H93,H94,H95,H96)</f>
        <v>0</v>
      </c>
    </row>
    <row r="98" spans="1:8" ht="30" customHeight="1" x14ac:dyDescent="0.25">
      <c r="A98" s="143" t="s">
        <v>268</v>
      </c>
      <c r="B98" s="144"/>
      <c r="C98" s="144"/>
      <c r="D98" s="144"/>
      <c r="E98" s="144"/>
      <c r="F98" s="145"/>
      <c r="G98" s="51">
        <f>SUM(G38,G49,G97)</f>
        <v>0</v>
      </c>
      <c r="H98" s="51">
        <f>SUM(H38,H49,H97)</f>
        <v>0</v>
      </c>
    </row>
    <row r="99" spans="1:8" ht="73.150000000000006" customHeight="1" x14ac:dyDescent="0.25">
      <c r="A99" s="85" t="s">
        <v>372</v>
      </c>
      <c r="B99" s="158"/>
      <c r="C99" s="158"/>
      <c r="D99" s="158"/>
      <c r="E99" s="158"/>
      <c r="F99" s="158"/>
      <c r="G99" s="158"/>
      <c r="H99" s="159"/>
    </row>
    <row r="100" spans="1:8" ht="30" customHeight="1" x14ac:dyDescent="0.25">
      <c r="A100" s="85" t="s">
        <v>0</v>
      </c>
      <c r="B100" s="160"/>
      <c r="C100" s="160"/>
      <c r="D100" s="160"/>
      <c r="E100" s="160"/>
      <c r="F100" s="160"/>
      <c r="G100" s="160"/>
      <c r="H100" s="161"/>
    </row>
    <row r="101" spans="1:8" ht="69.95" customHeight="1" x14ac:dyDescent="0.25">
      <c r="A101" s="58" t="s">
        <v>2</v>
      </c>
      <c r="B101" s="58" t="s">
        <v>3</v>
      </c>
      <c r="C101" s="56" t="s">
        <v>4</v>
      </c>
      <c r="D101" s="40" t="s">
        <v>373</v>
      </c>
      <c r="E101" s="40" t="s">
        <v>373</v>
      </c>
      <c r="F101" s="22" t="s">
        <v>5</v>
      </c>
      <c r="G101" s="22" t="s">
        <v>6</v>
      </c>
      <c r="H101" s="22" t="s">
        <v>7</v>
      </c>
    </row>
    <row r="102" spans="1:8" ht="25.9" customHeight="1" x14ac:dyDescent="0.25">
      <c r="A102" s="59" t="s">
        <v>86</v>
      </c>
      <c r="B102" s="85" t="s">
        <v>239</v>
      </c>
      <c r="C102" s="158"/>
      <c r="D102" s="158"/>
      <c r="E102" s="158"/>
      <c r="F102" s="158"/>
      <c r="G102" s="158"/>
      <c r="H102" s="159"/>
    </row>
    <row r="103" spans="1:8" ht="39.6" customHeight="1" x14ac:dyDescent="0.25">
      <c r="A103" s="33" t="s">
        <v>87</v>
      </c>
      <c r="B103" s="30" t="s">
        <v>88</v>
      </c>
      <c r="C103" s="74" t="s">
        <v>37</v>
      </c>
      <c r="D103" s="74" t="s">
        <v>373</v>
      </c>
      <c r="E103" s="74" t="s">
        <v>373</v>
      </c>
      <c r="F103" s="47"/>
      <c r="G103" s="54">
        <f>F103*6</f>
        <v>0</v>
      </c>
      <c r="H103" s="50"/>
    </row>
    <row r="104" spans="1:8" ht="51" customHeight="1" x14ac:dyDescent="0.25">
      <c r="A104" s="33" t="s">
        <v>89</v>
      </c>
      <c r="B104" s="30" t="s">
        <v>90</v>
      </c>
      <c r="C104" s="74" t="s">
        <v>9</v>
      </c>
      <c r="D104" s="74" t="s">
        <v>373</v>
      </c>
      <c r="E104" s="74" t="s">
        <v>373</v>
      </c>
      <c r="F104" s="47"/>
      <c r="G104" s="54">
        <f>F104*1</f>
        <v>0</v>
      </c>
      <c r="H104" s="50"/>
    </row>
    <row r="105" spans="1:8" ht="25.9" customHeight="1" x14ac:dyDescent="0.25">
      <c r="A105" s="33" t="s">
        <v>91</v>
      </c>
      <c r="B105" s="33" t="s">
        <v>92</v>
      </c>
      <c r="C105" s="74" t="s">
        <v>22</v>
      </c>
      <c r="D105" s="74" t="s">
        <v>373</v>
      </c>
      <c r="E105" s="74" t="s">
        <v>373</v>
      </c>
      <c r="F105" s="47"/>
      <c r="G105" s="54">
        <f>F105*4</f>
        <v>0</v>
      </c>
      <c r="H105" s="50"/>
    </row>
    <row r="106" spans="1:8" ht="28.9" customHeight="1" x14ac:dyDescent="0.25">
      <c r="A106" s="33" t="s">
        <v>93</v>
      </c>
      <c r="B106" s="33" t="s">
        <v>94</v>
      </c>
      <c r="C106" s="74" t="s">
        <v>99</v>
      </c>
      <c r="D106" s="74" t="s">
        <v>373</v>
      </c>
      <c r="E106" s="74" t="s">
        <v>373</v>
      </c>
      <c r="F106" s="48"/>
      <c r="G106" s="54">
        <f>F106*0.5</f>
        <v>0</v>
      </c>
      <c r="H106" s="52"/>
    </row>
    <row r="107" spans="1:8" ht="34.9" customHeight="1" x14ac:dyDescent="0.25">
      <c r="A107" s="33" t="s">
        <v>95</v>
      </c>
      <c r="B107" s="30" t="s">
        <v>96</v>
      </c>
      <c r="C107" s="74" t="s">
        <v>9</v>
      </c>
      <c r="D107" s="74" t="s">
        <v>373</v>
      </c>
      <c r="E107" s="74" t="s">
        <v>373</v>
      </c>
      <c r="F107" s="47"/>
      <c r="G107" s="54">
        <f>F107*1</f>
        <v>0</v>
      </c>
      <c r="H107" s="50"/>
    </row>
    <row r="108" spans="1:8" ht="22.9" customHeight="1" x14ac:dyDescent="0.25">
      <c r="A108" s="33" t="s">
        <v>97</v>
      </c>
      <c r="B108" s="33" t="s">
        <v>98</v>
      </c>
      <c r="C108" s="74" t="s">
        <v>238</v>
      </c>
      <c r="D108" s="74" t="s">
        <v>373</v>
      </c>
      <c r="E108" s="74" t="s">
        <v>373</v>
      </c>
      <c r="F108" s="47"/>
      <c r="G108" s="54">
        <f>F108*0.3</f>
        <v>0</v>
      </c>
      <c r="H108" s="50"/>
    </row>
    <row r="109" spans="1:8" ht="23.45" customHeight="1" x14ac:dyDescent="0.25">
      <c r="A109" s="162" t="s">
        <v>240</v>
      </c>
      <c r="B109" s="163"/>
      <c r="C109" s="163"/>
      <c r="D109" s="163"/>
      <c r="E109" s="163"/>
      <c r="F109" s="163"/>
      <c r="G109" s="163"/>
      <c r="H109" s="164"/>
    </row>
    <row r="110" spans="1:8" ht="66" customHeight="1" x14ac:dyDescent="0.25">
      <c r="A110" s="58" t="s">
        <v>2</v>
      </c>
      <c r="B110" s="58" t="s">
        <v>3</v>
      </c>
      <c r="C110" s="56" t="s">
        <v>4</v>
      </c>
      <c r="D110" s="40" t="s">
        <v>373</v>
      </c>
      <c r="E110" s="40" t="s">
        <v>373</v>
      </c>
      <c r="F110" s="22" t="s">
        <v>5</v>
      </c>
      <c r="G110" s="22" t="s">
        <v>6</v>
      </c>
      <c r="H110" s="22" t="s">
        <v>7</v>
      </c>
    </row>
    <row r="111" spans="1:8" ht="24.95" customHeight="1" x14ac:dyDescent="0.25">
      <c r="A111" s="35" t="s">
        <v>100</v>
      </c>
      <c r="B111" s="124" t="s">
        <v>101</v>
      </c>
      <c r="C111" s="125"/>
      <c r="D111" s="125"/>
      <c r="E111" s="125"/>
      <c r="F111" s="125"/>
      <c r="G111" s="125"/>
      <c r="H111" s="126"/>
    </row>
    <row r="112" spans="1:8" ht="20.100000000000001" customHeight="1" x14ac:dyDescent="0.25">
      <c r="A112" s="70" t="s">
        <v>102</v>
      </c>
      <c r="B112" s="70" t="s">
        <v>103</v>
      </c>
      <c r="C112" s="61" t="s">
        <v>241</v>
      </c>
      <c r="D112" s="71" t="s">
        <v>373</v>
      </c>
      <c r="E112" s="73" t="s">
        <v>373</v>
      </c>
      <c r="F112" s="47"/>
      <c r="G112" s="54">
        <f>F112*10</f>
        <v>0</v>
      </c>
      <c r="H112" s="50"/>
    </row>
    <row r="113" spans="1:8" ht="31.5" x14ac:dyDescent="0.25">
      <c r="A113" s="70" t="s">
        <v>105</v>
      </c>
      <c r="B113" s="72" t="s">
        <v>106</v>
      </c>
      <c r="C113" s="61" t="s">
        <v>242</v>
      </c>
      <c r="D113" s="71" t="s">
        <v>373</v>
      </c>
      <c r="E113" s="73" t="s">
        <v>373</v>
      </c>
      <c r="F113" s="47"/>
      <c r="G113" s="54">
        <f>F113*7</f>
        <v>0</v>
      </c>
      <c r="H113" s="50"/>
    </row>
    <row r="114" spans="1:8" ht="20.100000000000001" customHeight="1" x14ac:dyDescent="0.25">
      <c r="A114" s="70" t="s">
        <v>108</v>
      </c>
      <c r="B114" s="70" t="s">
        <v>109</v>
      </c>
      <c r="C114" s="61" t="s">
        <v>115</v>
      </c>
      <c r="D114" s="71" t="s">
        <v>373</v>
      </c>
      <c r="E114" s="73" t="s">
        <v>373</v>
      </c>
      <c r="F114" s="47"/>
      <c r="G114" s="54">
        <f>F114*3</f>
        <v>0</v>
      </c>
      <c r="H114" s="50"/>
    </row>
    <row r="115" spans="1:8" ht="20.100000000000001" customHeight="1" x14ac:dyDescent="0.25">
      <c r="A115" s="70" t="s">
        <v>111</v>
      </c>
      <c r="B115" s="70" t="s">
        <v>112</v>
      </c>
      <c r="C115" s="61" t="s">
        <v>107</v>
      </c>
      <c r="D115" s="71" t="s">
        <v>373</v>
      </c>
      <c r="E115" s="73" t="s">
        <v>373</v>
      </c>
      <c r="F115" s="47"/>
      <c r="G115" s="54">
        <f>F115*4</f>
        <v>0</v>
      </c>
      <c r="H115" s="50"/>
    </row>
    <row r="116" spans="1:8" ht="20.100000000000001" customHeight="1" x14ac:dyDescent="0.25">
      <c r="A116" s="70" t="s">
        <v>113</v>
      </c>
      <c r="B116" s="70" t="s">
        <v>114</v>
      </c>
      <c r="C116" s="61" t="s">
        <v>243</v>
      </c>
      <c r="D116" s="71" t="s">
        <v>373</v>
      </c>
      <c r="E116" s="73" t="s">
        <v>373</v>
      </c>
      <c r="F116" s="47"/>
      <c r="G116" s="54">
        <f>F116*8</f>
        <v>0</v>
      </c>
      <c r="H116" s="50"/>
    </row>
    <row r="117" spans="1:8" ht="31.5" x14ac:dyDescent="0.25">
      <c r="A117" s="70" t="s">
        <v>116</v>
      </c>
      <c r="B117" s="63" t="s">
        <v>117</v>
      </c>
      <c r="C117" s="61" t="s">
        <v>244</v>
      </c>
      <c r="D117" s="71" t="s">
        <v>373</v>
      </c>
      <c r="E117" s="73" t="s">
        <v>373</v>
      </c>
      <c r="F117" s="47"/>
      <c r="G117" s="54">
        <f>F117*6</f>
        <v>0</v>
      </c>
      <c r="H117" s="50"/>
    </row>
    <row r="118" spans="1:8" ht="20.100000000000001" customHeight="1" x14ac:dyDescent="0.25">
      <c r="A118" s="70" t="s">
        <v>118</v>
      </c>
      <c r="B118" s="70" t="s">
        <v>119</v>
      </c>
      <c r="C118" s="61" t="s">
        <v>115</v>
      </c>
      <c r="D118" s="71" t="s">
        <v>373</v>
      </c>
      <c r="E118" s="73" t="s">
        <v>373</v>
      </c>
      <c r="F118" s="47"/>
      <c r="G118" s="54">
        <f>F118*3</f>
        <v>0</v>
      </c>
      <c r="H118" s="50"/>
    </row>
    <row r="119" spans="1:8" ht="20.100000000000001" customHeight="1" x14ac:dyDescent="0.25">
      <c r="A119" s="70" t="s">
        <v>120</v>
      </c>
      <c r="B119" s="70" t="s">
        <v>121</v>
      </c>
      <c r="C119" s="61" t="s">
        <v>244</v>
      </c>
      <c r="D119" s="71" t="s">
        <v>373</v>
      </c>
      <c r="E119" s="73" t="s">
        <v>373</v>
      </c>
      <c r="F119" s="47"/>
      <c r="G119" s="54">
        <f>F119*6</f>
        <v>0</v>
      </c>
      <c r="H119" s="50"/>
    </row>
    <row r="120" spans="1:8" ht="20.100000000000001" customHeight="1" x14ac:dyDescent="0.25">
      <c r="A120" s="70" t="s">
        <v>122</v>
      </c>
      <c r="B120" s="70" t="s">
        <v>123</v>
      </c>
      <c r="C120" s="61" t="s">
        <v>115</v>
      </c>
      <c r="D120" s="71" t="s">
        <v>373</v>
      </c>
      <c r="E120" s="73" t="s">
        <v>373</v>
      </c>
      <c r="F120" s="47"/>
      <c r="G120" s="54">
        <f>F120*3</f>
        <v>0</v>
      </c>
      <c r="H120" s="52"/>
    </row>
    <row r="121" spans="1:8" ht="20.100000000000001" customHeight="1" x14ac:dyDescent="0.25">
      <c r="A121" s="70" t="s">
        <v>332</v>
      </c>
      <c r="B121" s="70" t="s">
        <v>328</v>
      </c>
      <c r="C121" s="61" t="s">
        <v>374</v>
      </c>
      <c r="D121" s="71" t="s">
        <v>373</v>
      </c>
      <c r="E121" s="73" t="s">
        <v>373</v>
      </c>
      <c r="F121" s="47"/>
      <c r="G121" s="54">
        <f>F121*1</f>
        <v>0</v>
      </c>
      <c r="H121" s="52"/>
    </row>
    <row r="122" spans="1:8" ht="30" customHeight="1" x14ac:dyDescent="0.25">
      <c r="A122" s="130" t="s">
        <v>339</v>
      </c>
      <c r="B122" s="131"/>
      <c r="C122" s="131"/>
      <c r="D122" s="131"/>
      <c r="E122" s="131"/>
      <c r="F122" s="131"/>
      <c r="G122" s="131"/>
      <c r="H122" s="132"/>
    </row>
    <row r="123" spans="1:8" ht="37.9" customHeight="1" x14ac:dyDescent="0.25">
      <c r="A123" s="59" t="s">
        <v>124</v>
      </c>
      <c r="B123" s="127" t="s">
        <v>125</v>
      </c>
      <c r="C123" s="125"/>
      <c r="D123" s="125"/>
      <c r="E123" s="125"/>
      <c r="F123" s="125"/>
      <c r="G123" s="125"/>
      <c r="H123" s="126"/>
    </row>
    <row r="124" spans="1:8" ht="114.95" customHeight="1" x14ac:dyDescent="0.25">
      <c r="A124" s="33" t="s">
        <v>126</v>
      </c>
      <c r="B124" s="30" t="s">
        <v>127</v>
      </c>
      <c r="C124" s="36" t="s">
        <v>245</v>
      </c>
      <c r="D124" s="34" t="s">
        <v>373</v>
      </c>
      <c r="E124" s="34" t="s">
        <v>373</v>
      </c>
      <c r="F124" s="47"/>
      <c r="G124" s="54">
        <f>F124*30</f>
        <v>0</v>
      </c>
      <c r="H124" s="50"/>
    </row>
    <row r="125" spans="1:8" ht="67.900000000000006" customHeight="1" x14ac:dyDescent="0.25">
      <c r="A125" s="58" t="s">
        <v>2</v>
      </c>
      <c r="B125" s="58" t="s">
        <v>3</v>
      </c>
      <c r="C125" s="56" t="s">
        <v>4</v>
      </c>
      <c r="D125" s="40" t="s">
        <v>373</v>
      </c>
      <c r="E125" s="40" t="s">
        <v>373</v>
      </c>
      <c r="F125" s="22" t="s">
        <v>5</v>
      </c>
      <c r="G125" s="22" t="s">
        <v>6</v>
      </c>
      <c r="H125" s="22" t="s">
        <v>7</v>
      </c>
    </row>
    <row r="126" spans="1:8" ht="28.15" customHeight="1" x14ac:dyDescent="0.25">
      <c r="A126" s="59" t="s">
        <v>128</v>
      </c>
      <c r="B126" s="142" t="s">
        <v>129</v>
      </c>
      <c r="C126" s="165"/>
      <c r="D126" s="165"/>
      <c r="E126" s="165"/>
      <c r="F126" s="165"/>
      <c r="G126" s="165"/>
      <c r="H126" s="166"/>
    </row>
    <row r="127" spans="1:8" s="1" customFormat="1" ht="35.1" customHeight="1" x14ac:dyDescent="0.25">
      <c r="A127" s="33" t="s">
        <v>130</v>
      </c>
      <c r="B127" s="30" t="s">
        <v>246</v>
      </c>
      <c r="C127" s="74" t="s">
        <v>13</v>
      </c>
      <c r="D127" s="74" t="s">
        <v>373</v>
      </c>
      <c r="E127" s="74" t="s">
        <v>373</v>
      </c>
      <c r="F127" s="47"/>
      <c r="G127" s="54">
        <f>F127*20</f>
        <v>0</v>
      </c>
      <c r="H127" s="50"/>
    </row>
    <row r="128" spans="1:8" s="1" customFormat="1" ht="35.1" customHeight="1" x14ac:dyDescent="0.25">
      <c r="A128" s="33" t="s">
        <v>131</v>
      </c>
      <c r="B128" s="30" t="s">
        <v>247</v>
      </c>
      <c r="C128" s="74" t="s">
        <v>248</v>
      </c>
      <c r="D128" s="74" t="s">
        <v>373</v>
      </c>
      <c r="E128" s="74" t="s">
        <v>373</v>
      </c>
      <c r="F128" s="47"/>
      <c r="G128" s="54">
        <f>F128*10</f>
        <v>0</v>
      </c>
      <c r="H128" s="50"/>
    </row>
    <row r="129" spans="1:8" s="1" customFormat="1" ht="20.100000000000001" customHeight="1" x14ac:dyDescent="0.25">
      <c r="A129" s="33" t="s">
        <v>133</v>
      </c>
      <c r="B129" s="33" t="s">
        <v>132</v>
      </c>
      <c r="C129" s="74" t="s">
        <v>19</v>
      </c>
      <c r="D129" s="74" t="s">
        <v>373</v>
      </c>
      <c r="E129" s="74" t="s">
        <v>373</v>
      </c>
      <c r="F129" s="47"/>
      <c r="G129" s="54">
        <f>F129*8</f>
        <v>0</v>
      </c>
      <c r="H129" s="50"/>
    </row>
    <row r="130" spans="1:8" s="1" customFormat="1" ht="50.1" customHeight="1" x14ac:dyDescent="0.25">
      <c r="A130" s="33" t="s">
        <v>302</v>
      </c>
      <c r="B130" s="30" t="s">
        <v>287</v>
      </c>
      <c r="C130" s="39" t="s">
        <v>249</v>
      </c>
      <c r="D130" s="74" t="s">
        <v>373</v>
      </c>
      <c r="E130" s="74" t="s">
        <v>373</v>
      </c>
      <c r="F130" s="47"/>
      <c r="G130" s="54">
        <f>F130/30</f>
        <v>0</v>
      </c>
      <c r="H130" s="50"/>
    </row>
    <row r="131" spans="1:8" s="1" customFormat="1" ht="65.099999999999994" customHeight="1" x14ac:dyDescent="0.25">
      <c r="A131" s="33" t="s">
        <v>303</v>
      </c>
      <c r="B131" s="69" t="s">
        <v>307</v>
      </c>
      <c r="C131" s="74" t="s">
        <v>304</v>
      </c>
      <c r="D131" s="74" t="s">
        <v>373</v>
      </c>
      <c r="E131" s="74" t="s">
        <v>373</v>
      </c>
      <c r="F131" s="47"/>
      <c r="G131" s="54">
        <f>F131*10</f>
        <v>0</v>
      </c>
      <c r="H131" s="50"/>
    </row>
    <row r="132" spans="1:8" s="1" customFormat="1" ht="22.9" customHeight="1" x14ac:dyDescent="0.25">
      <c r="A132" s="143" t="s">
        <v>45</v>
      </c>
      <c r="B132" s="144"/>
      <c r="C132" s="144"/>
      <c r="D132" s="144"/>
      <c r="E132" s="144"/>
      <c r="F132" s="145"/>
      <c r="G132" s="51">
        <f>SUM(G103,G104,G105,G106,G107,G108,G112,G113,G114,G115,G116,G117,G118,G119,G120,G121,G124,G127,G128,G129,G130,G131)</f>
        <v>0</v>
      </c>
      <c r="H132" s="51">
        <f>SUM(H103,H104,H105,H106,H107,H108,H112,H113,H114,H115,H116,H117,H118,H119,H120,H121,H124,H127,H128,H129,H130,H131)</f>
        <v>0</v>
      </c>
    </row>
    <row r="133" spans="1:8" ht="24.95" customHeight="1" x14ac:dyDescent="0.25">
      <c r="A133" s="167" t="s">
        <v>47</v>
      </c>
      <c r="B133" s="167"/>
      <c r="C133" s="167"/>
      <c r="D133" s="167"/>
      <c r="E133" s="167"/>
      <c r="F133" s="167"/>
      <c r="G133" s="167"/>
      <c r="H133" s="167"/>
    </row>
    <row r="134" spans="1:8" ht="69" customHeight="1" x14ac:dyDescent="0.25">
      <c r="A134" s="58" t="s">
        <v>2</v>
      </c>
      <c r="B134" s="58" t="s">
        <v>3</v>
      </c>
      <c r="C134" s="56" t="s">
        <v>4</v>
      </c>
      <c r="D134" s="40" t="s">
        <v>373</v>
      </c>
      <c r="E134" s="40" t="s">
        <v>373</v>
      </c>
      <c r="F134" s="22" t="s">
        <v>5</v>
      </c>
      <c r="G134" s="22" t="s">
        <v>6</v>
      </c>
      <c r="H134" s="22" t="s">
        <v>7</v>
      </c>
    </row>
    <row r="135" spans="1:8" s="1" customFormat="1" ht="24.95" customHeight="1" x14ac:dyDescent="0.25">
      <c r="A135" s="59" t="s">
        <v>134</v>
      </c>
      <c r="B135" s="142" t="s">
        <v>135</v>
      </c>
      <c r="C135" s="125"/>
      <c r="D135" s="125"/>
      <c r="E135" s="125"/>
      <c r="F135" s="125"/>
      <c r="G135" s="125"/>
      <c r="H135" s="126"/>
    </row>
    <row r="136" spans="1:8" ht="35.1" customHeight="1" x14ac:dyDescent="0.25">
      <c r="A136" s="70" t="s">
        <v>136</v>
      </c>
      <c r="B136" s="30" t="s">
        <v>250</v>
      </c>
      <c r="C136" s="39" t="s">
        <v>251</v>
      </c>
      <c r="D136" s="74" t="s">
        <v>373</v>
      </c>
      <c r="E136" s="74" t="s">
        <v>373</v>
      </c>
      <c r="F136" s="23"/>
      <c r="G136" s="54">
        <f>F136*0.2</f>
        <v>0</v>
      </c>
      <c r="H136" s="50"/>
    </row>
    <row r="137" spans="1:8" ht="35.1" customHeight="1" x14ac:dyDescent="0.25">
      <c r="A137" s="70" t="s">
        <v>137</v>
      </c>
      <c r="B137" s="38" t="s">
        <v>359</v>
      </c>
      <c r="C137" s="39" t="s">
        <v>333</v>
      </c>
      <c r="D137" s="74" t="s">
        <v>373</v>
      </c>
      <c r="E137" s="74" t="s">
        <v>373</v>
      </c>
      <c r="F137" s="23"/>
      <c r="G137" s="54">
        <f>F137*0.1</f>
        <v>0</v>
      </c>
      <c r="H137" s="50"/>
    </row>
    <row r="138" spans="1:8" ht="20.100000000000001" customHeight="1" x14ac:dyDescent="0.25">
      <c r="A138" s="70" t="s">
        <v>139</v>
      </c>
      <c r="B138" s="33" t="s">
        <v>138</v>
      </c>
      <c r="C138" s="74" t="s">
        <v>253</v>
      </c>
      <c r="D138" s="74" t="s">
        <v>373</v>
      </c>
      <c r="E138" s="74" t="s">
        <v>373</v>
      </c>
      <c r="F138" s="23"/>
      <c r="G138" s="54">
        <f>F138*10</f>
        <v>0</v>
      </c>
      <c r="H138" s="50"/>
    </row>
    <row r="139" spans="1:8" ht="20.100000000000001" customHeight="1" x14ac:dyDescent="0.25">
      <c r="A139" s="70" t="s">
        <v>141</v>
      </c>
      <c r="B139" s="33" t="s">
        <v>140</v>
      </c>
      <c r="C139" s="74" t="s">
        <v>254</v>
      </c>
      <c r="D139" s="74" t="s">
        <v>373</v>
      </c>
      <c r="E139" s="74" t="s">
        <v>373</v>
      </c>
      <c r="F139" s="23"/>
      <c r="G139" s="54">
        <f>F139*5</f>
        <v>0</v>
      </c>
      <c r="H139" s="50"/>
    </row>
    <row r="140" spans="1:8" ht="20.100000000000001" customHeight="1" x14ac:dyDescent="0.25">
      <c r="A140" s="70" t="s">
        <v>143</v>
      </c>
      <c r="B140" s="33" t="s">
        <v>142</v>
      </c>
      <c r="C140" s="74" t="s">
        <v>254</v>
      </c>
      <c r="D140" s="74" t="s">
        <v>373</v>
      </c>
      <c r="E140" s="74" t="s">
        <v>373</v>
      </c>
      <c r="F140" s="23"/>
      <c r="G140" s="54">
        <f>F140*5</f>
        <v>0</v>
      </c>
      <c r="H140" s="50"/>
    </row>
    <row r="141" spans="1:8" ht="20.100000000000001" customHeight="1" x14ac:dyDescent="0.25">
      <c r="A141" s="70" t="s">
        <v>145</v>
      </c>
      <c r="B141" s="33" t="s">
        <v>144</v>
      </c>
      <c r="C141" s="74" t="s">
        <v>255</v>
      </c>
      <c r="D141" s="74" t="s">
        <v>373</v>
      </c>
      <c r="E141" s="74" t="s">
        <v>373</v>
      </c>
      <c r="F141" s="23"/>
      <c r="G141" s="54">
        <f>F141*1</f>
        <v>0</v>
      </c>
      <c r="H141" s="50"/>
    </row>
    <row r="142" spans="1:8" ht="60.75" customHeight="1" x14ac:dyDescent="0.25">
      <c r="A142" s="70" t="s">
        <v>146</v>
      </c>
      <c r="B142" s="30" t="s">
        <v>259</v>
      </c>
      <c r="C142" s="39" t="s">
        <v>256</v>
      </c>
      <c r="D142" s="74" t="s">
        <v>373</v>
      </c>
      <c r="E142" s="74" t="s">
        <v>373</v>
      </c>
      <c r="F142" s="23"/>
      <c r="G142" s="54">
        <f>F142*5</f>
        <v>0</v>
      </c>
      <c r="H142" s="50"/>
    </row>
    <row r="143" spans="1:8" ht="24.95" customHeight="1" x14ac:dyDescent="0.25">
      <c r="A143" s="33" t="s">
        <v>148</v>
      </c>
      <c r="B143" s="33" t="s">
        <v>147</v>
      </c>
      <c r="C143" s="74" t="s">
        <v>396</v>
      </c>
      <c r="D143" s="74" t="s">
        <v>373</v>
      </c>
      <c r="E143" s="74" t="s">
        <v>373</v>
      </c>
      <c r="F143" s="23"/>
      <c r="G143" s="54">
        <f>F143*3</f>
        <v>0</v>
      </c>
      <c r="H143" s="50"/>
    </row>
    <row r="144" spans="1:8" ht="31.5" x14ac:dyDescent="0.25">
      <c r="A144" s="33" t="s">
        <v>150</v>
      </c>
      <c r="B144" s="30" t="s">
        <v>149</v>
      </c>
      <c r="C144" s="74" t="s">
        <v>360</v>
      </c>
      <c r="D144" s="74" t="s">
        <v>373</v>
      </c>
      <c r="E144" s="74" t="s">
        <v>373</v>
      </c>
      <c r="F144" s="23"/>
      <c r="G144" s="54">
        <f>F144*1</f>
        <v>0</v>
      </c>
      <c r="H144" s="50"/>
    </row>
    <row r="145" spans="1:8" ht="20.100000000000001" customHeight="1" x14ac:dyDescent="0.25">
      <c r="A145" s="33" t="s">
        <v>252</v>
      </c>
      <c r="B145" s="33" t="s">
        <v>151</v>
      </c>
      <c r="C145" s="74" t="s">
        <v>257</v>
      </c>
      <c r="D145" s="74" t="s">
        <v>373</v>
      </c>
      <c r="E145" s="74" t="s">
        <v>373</v>
      </c>
      <c r="F145" s="23"/>
      <c r="G145" s="54">
        <f>F145*3</f>
        <v>0</v>
      </c>
      <c r="H145" s="50"/>
    </row>
    <row r="146" spans="1:8" ht="30" customHeight="1" x14ac:dyDescent="0.25">
      <c r="A146" s="143" t="s">
        <v>45</v>
      </c>
      <c r="B146" s="144"/>
      <c r="C146" s="144"/>
      <c r="D146" s="144"/>
      <c r="E146" s="144"/>
      <c r="F146" s="145"/>
      <c r="G146" s="51">
        <f>SUM(G136,G137,G138,G139,G140,G141,G142,G143,G144,G145)</f>
        <v>0</v>
      </c>
      <c r="H146" s="51">
        <f>SUM(H136,H137,H138,H139,H140,H141,H142,H143,H144,H145)</f>
        <v>0</v>
      </c>
    </row>
    <row r="147" spans="1:8" ht="24.95" customHeight="1" x14ac:dyDescent="0.25">
      <c r="A147" s="114" t="s">
        <v>152</v>
      </c>
      <c r="B147" s="115"/>
      <c r="C147" s="115"/>
      <c r="D147" s="115"/>
      <c r="E147" s="115"/>
      <c r="F147" s="115"/>
      <c r="G147" s="115"/>
      <c r="H147" s="116"/>
    </row>
    <row r="148" spans="1:8" ht="60.6" customHeight="1" x14ac:dyDescent="0.25">
      <c r="A148" s="58" t="s">
        <v>2</v>
      </c>
      <c r="B148" s="58" t="s">
        <v>3</v>
      </c>
      <c r="C148" s="56" t="s">
        <v>4</v>
      </c>
      <c r="D148" s="40" t="s">
        <v>373</v>
      </c>
      <c r="E148" s="40" t="s">
        <v>373</v>
      </c>
      <c r="F148" s="22" t="s">
        <v>5</v>
      </c>
      <c r="G148" s="22" t="s">
        <v>6</v>
      </c>
      <c r="H148" s="22" t="s">
        <v>7</v>
      </c>
    </row>
    <row r="149" spans="1:8" ht="36" customHeight="1" x14ac:dyDescent="0.25">
      <c r="A149" s="59" t="s">
        <v>153</v>
      </c>
      <c r="B149" s="127" t="s">
        <v>125</v>
      </c>
      <c r="C149" s="125"/>
      <c r="D149" s="125"/>
      <c r="E149" s="125"/>
      <c r="F149" s="125"/>
      <c r="G149" s="125"/>
      <c r="H149" s="126"/>
    </row>
    <row r="150" spans="1:8" ht="87" customHeight="1" x14ac:dyDescent="0.25">
      <c r="A150" s="37" t="s">
        <v>155</v>
      </c>
      <c r="B150" s="38" t="s">
        <v>305</v>
      </c>
      <c r="C150" s="36" t="s">
        <v>258</v>
      </c>
      <c r="D150" s="34" t="s">
        <v>373</v>
      </c>
      <c r="E150" s="74" t="s">
        <v>373</v>
      </c>
      <c r="F150" s="23"/>
      <c r="G150" s="54">
        <f>F150*80</f>
        <v>0</v>
      </c>
      <c r="H150" s="50"/>
    </row>
    <row r="151" spans="1:8" ht="21" customHeight="1" x14ac:dyDescent="0.25">
      <c r="A151" s="59" t="s">
        <v>164</v>
      </c>
      <c r="B151" s="135" t="s">
        <v>154</v>
      </c>
      <c r="C151" s="136"/>
      <c r="D151" s="136"/>
      <c r="E151" s="136"/>
      <c r="F151" s="136"/>
      <c r="G151" s="136"/>
      <c r="H151" s="137"/>
    </row>
    <row r="152" spans="1:8" ht="34.9" customHeight="1" x14ac:dyDescent="0.25">
      <c r="A152" s="33" t="s">
        <v>166</v>
      </c>
      <c r="B152" s="30" t="s">
        <v>156</v>
      </c>
      <c r="C152" s="74" t="s">
        <v>25</v>
      </c>
      <c r="D152" s="74" t="s">
        <v>373</v>
      </c>
      <c r="E152" s="74" t="s">
        <v>373</v>
      </c>
      <c r="F152" s="23"/>
      <c r="G152" s="54">
        <f>F152*2</f>
        <v>0</v>
      </c>
      <c r="H152" s="50"/>
    </row>
    <row r="153" spans="1:8" ht="51.6" customHeight="1" x14ac:dyDescent="0.25">
      <c r="A153" s="33" t="s">
        <v>168</v>
      </c>
      <c r="B153" s="30" t="s">
        <v>157</v>
      </c>
      <c r="C153" s="74" t="s">
        <v>110</v>
      </c>
      <c r="D153" s="74" t="s">
        <v>373</v>
      </c>
      <c r="E153" s="74" t="s">
        <v>373</v>
      </c>
      <c r="F153" s="23"/>
      <c r="G153" s="54">
        <f>F153*2</f>
        <v>0</v>
      </c>
      <c r="H153" s="50"/>
    </row>
    <row r="154" spans="1:8" ht="39" customHeight="1" x14ac:dyDescent="0.25">
      <c r="A154" s="33" t="s">
        <v>170</v>
      </c>
      <c r="B154" s="30" t="s">
        <v>158</v>
      </c>
      <c r="C154" s="74" t="s">
        <v>110</v>
      </c>
      <c r="D154" s="74" t="s">
        <v>373</v>
      </c>
      <c r="E154" s="74" t="s">
        <v>373</v>
      </c>
      <c r="F154" s="23"/>
      <c r="G154" s="54">
        <f>F154*2</f>
        <v>0</v>
      </c>
      <c r="H154" s="50"/>
    </row>
    <row r="155" spans="1:8" ht="42.6" customHeight="1" x14ac:dyDescent="0.25">
      <c r="A155" s="33" t="s">
        <v>171</v>
      </c>
      <c r="B155" s="30" t="s">
        <v>159</v>
      </c>
      <c r="C155" s="74" t="s">
        <v>115</v>
      </c>
      <c r="D155" s="74" t="s">
        <v>373</v>
      </c>
      <c r="E155" s="74" t="s">
        <v>373</v>
      </c>
      <c r="F155" s="23"/>
      <c r="G155" s="54">
        <f>F155*3</f>
        <v>0</v>
      </c>
      <c r="H155" s="50"/>
    </row>
    <row r="156" spans="1:8" ht="20.100000000000001" customHeight="1" x14ac:dyDescent="0.25">
      <c r="A156" s="33" t="s">
        <v>172</v>
      </c>
      <c r="B156" s="33" t="s">
        <v>160</v>
      </c>
      <c r="C156" s="74" t="s">
        <v>104</v>
      </c>
      <c r="D156" s="74" t="s">
        <v>373</v>
      </c>
      <c r="E156" s="74" t="s">
        <v>373</v>
      </c>
      <c r="F156" s="23"/>
      <c r="G156" s="54">
        <f>F156*5</f>
        <v>0</v>
      </c>
      <c r="H156" s="50"/>
    </row>
    <row r="157" spans="1:8" ht="31.5" x14ac:dyDescent="0.25">
      <c r="A157" s="33" t="s">
        <v>173</v>
      </c>
      <c r="B157" s="30" t="s">
        <v>161</v>
      </c>
      <c r="C157" s="74" t="s">
        <v>107</v>
      </c>
      <c r="D157" s="74" t="s">
        <v>373</v>
      </c>
      <c r="E157" s="74" t="s">
        <v>373</v>
      </c>
      <c r="F157" s="23"/>
      <c r="G157" s="54">
        <f>F157*4</f>
        <v>0</v>
      </c>
      <c r="H157" s="50"/>
    </row>
    <row r="158" spans="1:8" ht="39.6" customHeight="1" x14ac:dyDescent="0.25">
      <c r="A158" s="33" t="s">
        <v>174</v>
      </c>
      <c r="B158" s="30" t="s">
        <v>162</v>
      </c>
      <c r="C158" s="74" t="s">
        <v>243</v>
      </c>
      <c r="D158" s="74" t="s">
        <v>373</v>
      </c>
      <c r="E158" s="74" t="s">
        <v>373</v>
      </c>
      <c r="F158" s="23"/>
      <c r="G158" s="54">
        <f>F158*8</f>
        <v>0</v>
      </c>
      <c r="H158" s="50"/>
    </row>
    <row r="159" spans="1:8" ht="19.149999999999999" customHeight="1" x14ac:dyDescent="0.25">
      <c r="A159" s="33" t="s">
        <v>176</v>
      </c>
      <c r="B159" s="33" t="s">
        <v>163</v>
      </c>
      <c r="C159" s="74" t="s">
        <v>25</v>
      </c>
      <c r="D159" s="74" t="s">
        <v>373</v>
      </c>
      <c r="E159" s="74" t="s">
        <v>373</v>
      </c>
      <c r="F159" s="23"/>
      <c r="G159" s="54">
        <f>F159*2</f>
        <v>0</v>
      </c>
      <c r="H159" s="50"/>
    </row>
    <row r="160" spans="1:8" ht="63" x14ac:dyDescent="0.25">
      <c r="A160" s="58" t="s">
        <v>2</v>
      </c>
      <c r="B160" s="58" t="s">
        <v>3</v>
      </c>
      <c r="C160" s="56" t="s">
        <v>4</v>
      </c>
      <c r="D160" s="40" t="s">
        <v>373</v>
      </c>
      <c r="E160" s="40" t="s">
        <v>373</v>
      </c>
      <c r="F160" s="22" t="s">
        <v>5</v>
      </c>
      <c r="G160" s="22" t="s">
        <v>6</v>
      </c>
      <c r="H160" s="22" t="s">
        <v>7</v>
      </c>
    </row>
    <row r="161" spans="1:8" ht="22.9" customHeight="1" x14ac:dyDescent="0.25">
      <c r="A161" s="59" t="s">
        <v>183</v>
      </c>
      <c r="B161" s="142" t="s">
        <v>165</v>
      </c>
      <c r="C161" s="125"/>
      <c r="D161" s="125"/>
      <c r="E161" s="125"/>
      <c r="F161" s="125"/>
      <c r="G161" s="125"/>
      <c r="H161" s="126"/>
    </row>
    <row r="162" spans="1:8" ht="20.45" customHeight="1" x14ac:dyDescent="0.25">
      <c r="A162" s="33" t="s">
        <v>184</v>
      </c>
      <c r="B162" s="33" t="s">
        <v>167</v>
      </c>
      <c r="C162" s="74" t="s">
        <v>110</v>
      </c>
      <c r="D162" s="74" t="s">
        <v>373</v>
      </c>
      <c r="E162" s="74" t="s">
        <v>373</v>
      </c>
      <c r="F162" s="23"/>
      <c r="G162" s="54">
        <f>F162*2</f>
        <v>0</v>
      </c>
      <c r="H162" s="50"/>
    </row>
    <row r="163" spans="1:8" ht="36.6" customHeight="1" x14ac:dyDescent="0.25">
      <c r="A163" s="33" t="s">
        <v>185</v>
      </c>
      <c r="B163" s="30" t="s">
        <v>169</v>
      </c>
      <c r="C163" s="74" t="s">
        <v>110</v>
      </c>
      <c r="D163" s="74" t="s">
        <v>373</v>
      </c>
      <c r="E163" s="74" t="s">
        <v>373</v>
      </c>
      <c r="F163" s="23"/>
      <c r="G163" s="54">
        <f>F163*2</f>
        <v>0</v>
      </c>
      <c r="H163" s="50"/>
    </row>
    <row r="164" spans="1:8" ht="22.9" customHeight="1" x14ac:dyDescent="0.25">
      <c r="A164" s="33" t="s">
        <v>186</v>
      </c>
      <c r="B164" s="33" t="s">
        <v>175</v>
      </c>
      <c r="C164" s="74" t="s">
        <v>9</v>
      </c>
      <c r="D164" s="74" t="s">
        <v>373</v>
      </c>
      <c r="E164" s="74" t="s">
        <v>373</v>
      </c>
      <c r="F164" s="23"/>
      <c r="G164" s="54">
        <f>F164*1</f>
        <v>0</v>
      </c>
      <c r="H164" s="50"/>
    </row>
    <row r="165" spans="1:8" ht="25.15" customHeight="1" x14ac:dyDescent="0.25">
      <c r="A165" s="33" t="s">
        <v>187</v>
      </c>
      <c r="B165" s="33" t="s">
        <v>177</v>
      </c>
      <c r="C165" s="74" t="s">
        <v>38</v>
      </c>
      <c r="D165" s="74" t="s">
        <v>373</v>
      </c>
      <c r="E165" s="74" t="s">
        <v>373</v>
      </c>
      <c r="F165" s="23"/>
      <c r="G165" s="54">
        <f>F165*3</f>
        <v>0</v>
      </c>
      <c r="H165" s="50"/>
    </row>
    <row r="166" spans="1:8" s="21" customFormat="1" ht="34.9" customHeight="1" x14ac:dyDescent="0.25">
      <c r="A166" s="30" t="s">
        <v>329</v>
      </c>
      <c r="B166" s="30" t="s">
        <v>330</v>
      </c>
      <c r="C166" s="74" t="s">
        <v>379</v>
      </c>
      <c r="D166" s="74" t="s">
        <v>373</v>
      </c>
      <c r="E166" s="74" t="s">
        <v>373</v>
      </c>
      <c r="F166" s="23"/>
      <c r="G166" s="54">
        <f>F166*3</f>
        <v>0</v>
      </c>
      <c r="H166" s="50"/>
    </row>
    <row r="167" spans="1:8" ht="30" customHeight="1" x14ac:dyDescent="0.25">
      <c r="A167" s="143" t="s">
        <v>45</v>
      </c>
      <c r="B167" s="144"/>
      <c r="C167" s="144"/>
      <c r="D167" s="144"/>
      <c r="E167" s="144"/>
      <c r="F167" s="145"/>
      <c r="G167" s="51">
        <f>SUM(G150,G152,G153,G154,G155,G156,G157,G158,G159,G162,G163,G164,G165,G166)</f>
        <v>0</v>
      </c>
      <c r="H167" s="51">
        <f>SUM(H150,H152,H153,H154,H155,H156,H157,H158,H159,H162,H163,H164,H165,H166)</f>
        <v>0</v>
      </c>
    </row>
    <row r="168" spans="1:8" ht="50.1" customHeight="1" x14ac:dyDescent="0.25">
      <c r="A168" s="89" t="s">
        <v>384</v>
      </c>
      <c r="B168" s="89"/>
      <c r="C168" s="89"/>
      <c r="D168" s="89"/>
      <c r="E168" s="89"/>
      <c r="F168" s="89"/>
      <c r="G168" s="53"/>
      <c r="H168" s="53"/>
    </row>
    <row r="169" spans="1:8" x14ac:dyDescent="0.25">
      <c r="A169" s="2"/>
      <c r="B169" s="2"/>
      <c r="C169" s="2"/>
      <c r="D169" s="2"/>
      <c r="E169" s="2"/>
      <c r="F169" s="26"/>
      <c r="G169" s="26"/>
      <c r="H169" s="26"/>
    </row>
    <row r="170" spans="1:8" ht="35.1" customHeight="1" x14ac:dyDescent="0.25">
      <c r="A170" s="89" t="s">
        <v>314</v>
      </c>
      <c r="B170" s="90"/>
      <c r="C170" s="90"/>
      <c r="D170" s="90"/>
      <c r="E170" s="90"/>
      <c r="F170" s="90"/>
      <c r="G170" s="90"/>
      <c r="H170" s="90"/>
    </row>
    <row r="171" spans="1:8" ht="35.1" customHeight="1" x14ac:dyDescent="0.25">
      <c r="A171" s="40">
        <v>1</v>
      </c>
      <c r="B171" s="127" t="s">
        <v>84</v>
      </c>
      <c r="C171" s="133"/>
      <c r="D171" s="133"/>
      <c r="E171" s="133"/>
      <c r="F171" s="133"/>
      <c r="G171" s="133"/>
      <c r="H171" s="134"/>
    </row>
    <row r="172" spans="1:8" ht="35.1" customHeight="1" x14ac:dyDescent="0.25">
      <c r="A172" s="40">
        <v>2</v>
      </c>
      <c r="B172" s="97" t="s">
        <v>306</v>
      </c>
      <c r="C172" s="97"/>
      <c r="D172" s="97"/>
      <c r="E172" s="97"/>
      <c r="F172" s="97"/>
      <c r="G172" s="97"/>
      <c r="H172" s="97"/>
    </row>
    <row r="173" spans="1:8" ht="24.95" customHeight="1" x14ac:dyDescent="0.25">
      <c r="A173" s="40">
        <v>3</v>
      </c>
      <c r="B173" s="103" t="s">
        <v>85</v>
      </c>
      <c r="C173" s="103"/>
      <c r="D173" s="103"/>
      <c r="E173" s="103"/>
      <c r="F173" s="103"/>
      <c r="G173" s="103"/>
      <c r="H173" s="103"/>
    </row>
    <row r="174" spans="1:8" ht="18" customHeight="1" x14ac:dyDescent="0.25">
      <c r="A174" s="9"/>
      <c r="B174" s="10"/>
      <c r="C174" s="10"/>
      <c r="D174" s="10"/>
      <c r="E174" s="10"/>
      <c r="F174" s="10"/>
      <c r="G174" s="10"/>
      <c r="H174" s="10"/>
    </row>
    <row r="175" spans="1:8" ht="18" customHeight="1" x14ac:dyDescent="0.25">
      <c r="A175" s="5"/>
      <c r="B175" s="5"/>
      <c r="C175" s="5"/>
      <c r="D175" s="5"/>
      <c r="E175" s="5"/>
      <c r="F175" s="6"/>
      <c r="G175" s="6"/>
      <c r="H175" s="6"/>
    </row>
    <row r="176" spans="1:8" ht="18" customHeight="1" x14ac:dyDescent="0.25">
      <c r="A176" s="5"/>
      <c r="B176" s="7"/>
      <c r="C176" s="7"/>
      <c r="D176" s="7"/>
      <c r="E176" s="5"/>
      <c r="F176" s="6"/>
      <c r="G176" s="6"/>
      <c r="H176" s="6"/>
    </row>
    <row r="177" spans="1:8" ht="24.95" customHeight="1" x14ac:dyDescent="0.25">
      <c r="A177" s="114" t="s">
        <v>308</v>
      </c>
      <c r="B177" s="115"/>
      <c r="C177" s="115"/>
      <c r="D177" s="116"/>
      <c r="E177" s="11"/>
      <c r="F177" s="11"/>
      <c r="G177" s="11"/>
      <c r="H177" s="11"/>
    </row>
    <row r="178" spans="1:8" ht="54.6" customHeight="1" x14ac:dyDescent="0.25">
      <c r="A178" s="114" t="s">
        <v>310</v>
      </c>
      <c r="B178" s="116"/>
      <c r="C178" s="57" t="s">
        <v>361</v>
      </c>
      <c r="D178" s="56" t="s">
        <v>362</v>
      </c>
      <c r="E178" s="5"/>
      <c r="F178" s="13"/>
      <c r="G178" s="13"/>
      <c r="H178" s="6"/>
    </row>
    <row r="179" spans="1:8" ht="28.15" customHeight="1" x14ac:dyDescent="0.25">
      <c r="A179" s="58">
        <v>1</v>
      </c>
      <c r="B179" s="59" t="s">
        <v>316</v>
      </c>
      <c r="C179" s="75"/>
      <c r="D179" s="25"/>
      <c r="E179" s="5"/>
      <c r="F179" s="6"/>
      <c r="G179" s="6"/>
      <c r="H179" s="6"/>
    </row>
    <row r="180" spans="1:8" ht="37.15" customHeight="1" x14ac:dyDescent="0.25">
      <c r="A180" s="58">
        <v>2</v>
      </c>
      <c r="B180" s="60" t="s">
        <v>382</v>
      </c>
      <c r="C180" s="75"/>
      <c r="D180" s="25"/>
      <c r="E180" s="5"/>
      <c r="F180" s="6"/>
      <c r="G180" s="6"/>
      <c r="H180" s="6"/>
    </row>
    <row r="181" spans="1:8" ht="27" customHeight="1" x14ac:dyDescent="0.25">
      <c r="A181" s="58">
        <v>3</v>
      </c>
      <c r="B181" s="59" t="s">
        <v>318</v>
      </c>
      <c r="C181" s="75"/>
      <c r="D181" s="25"/>
      <c r="E181" s="5"/>
      <c r="F181" s="6"/>
      <c r="G181" s="6"/>
      <c r="H181" s="6"/>
    </row>
    <row r="182" spans="1:8" ht="24.95" customHeight="1" x14ac:dyDescent="0.25">
      <c r="A182" s="91" t="s">
        <v>309</v>
      </c>
      <c r="B182" s="92"/>
      <c r="C182" s="75"/>
      <c r="D182" s="25"/>
      <c r="E182" s="5"/>
      <c r="F182" s="14"/>
      <c r="G182" s="14"/>
      <c r="H182" s="6"/>
    </row>
    <row r="183" spans="1:8" ht="45" customHeight="1" x14ac:dyDescent="0.25">
      <c r="A183" s="93" t="s">
        <v>380</v>
      </c>
      <c r="B183" s="94"/>
      <c r="C183" s="75"/>
      <c r="D183" s="25"/>
      <c r="E183" s="5"/>
      <c r="F183" s="14"/>
      <c r="G183" s="14"/>
      <c r="H183" s="6"/>
    </row>
    <row r="184" spans="1:8" ht="35.1" customHeight="1" x14ac:dyDescent="0.25">
      <c r="A184" s="91" t="s">
        <v>381</v>
      </c>
      <c r="B184" s="92"/>
      <c r="C184" s="95"/>
      <c r="D184" s="96"/>
      <c r="E184" s="5"/>
      <c r="F184" s="14"/>
      <c r="G184" s="14"/>
      <c r="H184" s="6"/>
    </row>
    <row r="185" spans="1:8" ht="30" customHeight="1" x14ac:dyDescent="0.25">
      <c r="A185" s="91" t="s">
        <v>315</v>
      </c>
      <c r="B185" s="92"/>
      <c r="C185" s="104"/>
      <c r="D185" s="105"/>
      <c r="E185" s="5"/>
      <c r="F185" s="6"/>
      <c r="G185" s="6"/>
      <c r="H185" s="6"/>
    </row>
    <row r="186" spans="1:8" ht="65.099999999999994" customHeight="1" x14ac:dyDescent="0.25">
      <c r="A186" s="91" t="s">
        <v>363</v>
      </c>
      <c r="B186" s="92"/>
      <c r="C186" s="104"/>
      <c r="D186" s="117"/>
      <c r="E186" s="12"/>
      <c r="F186" s="12"/>
      <c r="G186" s="12"/>
      <c r="H186" s="8"/>
    </row>
    <row r="187" spans="1:8" ht="20.100000000000001" customHeight="1" x14ac:dyDescent="0.25">
      <c r="A187" s="5"/>
      <c r="B187" s="2"/>
      <c r="C187" s="12"/>
      <c r="D187" s="12"/>
      <c r="E187" s="12"/>
      <c r="F187" s="12"/>
      <c r="G187" s="12"/>
      <c r="H187" s="8"/>
    </row>
    <row r="188" spans="1:8" ht="20.100000000000001" customHeight="1" x14ac:dyDescent="0.25">
      <c r="A188" s="5"/>
      <c r="B188" s="15"/>
      <c r="C188" s="10"/>
      <c r="D188" s="10"/>
      <c r="E188" s="10"/>
      <c r="F188" s="10"/>
      <c r="G188" s="10"/>
      <c r="H188" s="6"/>
    </row>
    <row r="189" spans="1:8" ht="20.100000000000001" customHeight="1" x14ac:dyDescent="0.25">
      <c r="A189" s="5"/>
      <c r="B189" s="16"/>
      <c r="C189" s="10"/>
      <c r="D189" s="10"/>
      <c r="E189" s="10"/>
      <c r="F189" s="7"/>
      <c r="G189" s="7"/>
      <c r="H189" s="6"/>
    </row>
    <row r="190" spans="1:8" ht="20.100000000000001" customHeight="1" x14ac:dyDescent="0.25">
      <c r="A190" s="5"/>
      <c r="B190" s="16"/>
      <c r="C190" s="10"/>
      <c r="D190" s="10"/>
      <c r="E190" s="10"/>
      <c r="F190" s="7"/>
      <c r="G190" s="7"/>
      <c r="H190" s="6"/>
    </row>
    <row r="191" spans="1:8" ht="35.1" customHeight="1" x14ac:dyDescent="0.25">
      <c r="A191" s="85" t="s">
        <v>321</v>
      </c>
      <c r="B191" s="112"/>
      <c r="C191" s="112"/>
      <c r="D191" s="113"/>
      <c r="E191" s="17"/>
      <c r="F191" s="17"/>
      <c r="G191" s="17"/>
      <c r="H191" s="6"/>
    </row>
    <row r="192" spans="1:8" ht="63.75" customHeight="1" x14ac:dyDescent="0.25">
      <c r="A192" s="114" t="s">
        <v>310</v>
      </c>
      <c r="B192" s="116"/>
      <c r="C192" s="22" t="s">
        <v>385</v>
      </c>
      <c r="D192" s="22" t="s">
        <v>386</v>
      </c>
      <c r="E192" s="5"/>
      <c r="F192" s="13"/>
      <c r="G192" s="13"/>
      <c r="H192" s="6"/>
    </row>
    <row r="193" spans="1:10" ht="20.100000000000001" customHeight="1" x14ac:dyDescent="0.25">
      <c r="A193" s="58">
        <v>1</v>
      </c>
      <c r="B193" s="59" t="s">
        <v>316</v>
      </c>
      <c r="C193" s="75"/>
      <c r="D193" s="25"/>
      <c r="E193" s="5"/>
      <c r="F193" s="6"/>
      <c r="G193" s="6"/>
      <c r="H193" s="6"/>
    </row>
    <row r="194" spans="1:10" ht="31.5" x14ac:dyDescent="0.25">
      <c r="A194" s="58">
        <v>2</v>
      </c>
      <c r="B194" s="60" t="s">
        <v>317</v>
      </c>
      <c r="C194" s="75"/>
      <c r="D194" s="25"/>
      <c r="E194" s="5"/>
      <c r="F194" s="6"/>
      <c r="G194" s="6"/>
    </row>
    <row r="195" spans="1:10" ht="20.100000000000001" customHeight="1" x14ac:dyDescent="0.25">
      <c r="A195" s="58">
        <v>3</v>
      </c>
      <c r="B195" s="59" t="s">
        <v>318</v>
      </c>
      <c r="C195" s="75"/>
      <c r="D195" s="25"/>
      <c r="E195" s="5"/>
      <c r="F195" s="6"/>
      <c r="G195" s="6"/>
    </row>
    <row r="196" spans="1:10" ht="20.100000000000001" customHeight="1" x14ac:dyDescent="0.25">
      <c r="A196" s="91" t="s">
        <v>309</v>
      </c>
      <c r="B196" s="92"/>
      <c r="C196" s="75"/>
      <c r="D196" s="25"/>
      <c r="E196" s="5"/>
      <c r="F196" s="14"/>
      <c r="G196" s="14"/>
    </row>
    <row r="197" spans="1:10" ht="49.15" customHeight="1" x14ac:dyDescent="0.25">
      <c r="A197" s="93" t="s">
        <v>380</v>
      </c>
      <c r="B197" s="94"/>
      <c r="C197" s="75"/>
      <c r="D197" s="25"/>
      <c r="E197" s="5"/>
      <c r="F197" s="14"/>
      <c r="G197" s="14"/>
    </row>
    <row r="198" spans="1:10" ht="32.450000000000003" customHeight="1" x14ac:dyDescent="0.25">
      <c r="A198" s="91" t="s">
        <v>381</v>
      </c>
      <c r="B198" s="92"/>
      <c r="C198" s="119"/>
      <c r="D198" s="119"/>
      <c r="E198" s="5"/>
      <c r="F198" s="14"/>
      <c r="G198" s="14"/>
    </row>
    <row r="199" spans="1:10" ht="31.9" customHeight="1" x14ac:dyDescent="0.25">
      <c r="A199" s="5"/>
      <c r="B199" s="118"/>
      <c r="C199" s="118"/>
      <c r="D199" s="118"/>
      <c r="E199" s="5"/>
      <c r="F199" s="14"/>
      <c r="G199" s="14"/>
    </row>
    <row r="200" spans="1:10" ht="24.95" customHeight="1" x14ac:dyDescent="0.25">
      <c r="A200" s="120" t="s">
        <v>311</v>
      </c>
      <c r="B200" s="120"/>
      <c r="C200" s="120"/>
      <c r="D200" s="120"/>
      <c r="E200" s="121"/>
      <c r="F200" s="18"/>
      <c r="G200" s="18"/>
    </row>
    <row r="201" spans="1:10" ht="24.95" customHeight="1" x14ac:dyDescent="0.25">
      <c r="A201" s="106" t="s">
        <v>322</v>
      </c>
      <c r="B201" s="107"/>
      <c r="C201" s="108"/>
      <c r="D201" s="120" t="s">
        <v>323</v>
      </c>
      <c r="E201" s="121"/>
      <c r="F201" s="19"/>
      <c r="G201" s="20"/>
    </row>
    <row r="202" spans="1:10" ht="30" customHeight="1" x14ac:dyDescent="0.25">
      <c r="A202" s="109" t="s">
        <v>397</v>
      </c>
      <c r="B202" s="110"/>
      <c r="C202" s="111"/>
      <c r="D202" s="80"/>
      <c r="E202" s="81"/>
      <c r="F202" s="10"/>
      <c r="G202" s="6"/>
      <c r="I202" s="41"/>
      <c r="J202" s="41"/>
    </row>
    <row r="203" spans="1:10" ht="30" customHeight="1" x14ac:dyDescent="0.25">
      <c r="A203" s="109" t="s">
        <v>398</v>
      </c>
      <c r="B203" s="110"/>
      <c r="C203" s="111"/>
      <c r="D203" s="80"/>
      <c r="E203" s="81"/>
      <c r="F203" s="43"/>
      <c r="G203" s="44"/>
      <c r="H203" s="42"/>
      <c r="I203" s="41"/>
      <c r="J203" s="41"/>
    </row>
    <row r="204" spans="1:10" ht="30" customHeight="1" x14ac:dyDescent="0.25">
      <c r="A204" s="109" t="s">
        <v>399</v>
      </c>
      <c r="B204" s="110"/>
      <c r="C204" s="111"/>
      <c r="D204" s="80"/>
      <c r="E204" s="81"/>
      <c r="F204" s="43"/>
      <c r="G204" s="44"/>
      <c r="H204" s="42"/>
      <c r="I204" s="41"/>
      <c r="J204" s="41"/>
    </row>
    <row r="205" spans="1:10" ht="30" customHeight="1" x14ac:dyDescent="0.25">
      <c r="A205" s="109" t="s">
        <v>400</v>
      </c>
      <c r="B205" s="110"/>
      <c r="C205" s="111"/>
      <c r="D205" s="80"/>
      <c r="E205" s="81"/>
      <c r="F205" s="43"/>
      <c r="G205" s="45"/>
      <c r="H205" s="42"/>
      <c r="I205" s="41"/>
      <c r="J205" s="41"/>
    </row>
    <row r="206" spans="1:10" ht="30" customHeight="1" x14ac:dyDescent="0.25">
      <c r="A206" s="109" t="s">
        <v>401</v>
      </c>
      <c r="B206" s="110"/>
      <c r="C206" s="111"/>
      <c r="D206" s="80"/>
      <c r="E206" s="82"/>
      <c r="F206" s="46" t="s">
        <v>315</v>
      </c>
      <c r="G206" s="122"/>
      <c r="H206" s="122"/>
      <c r="I206" s="41"/>
      <c r="J206" s="41"/>
    </row>
    <row r="207" spans="1:10" x14ac:dyDescent="0.25">
      <c r="A207" s="41"/>
      <c r="B207" s="41"/>
      <c r="C207" s="41"/>
      <c r="D207" s="41"/>
      <c r="E207" s="41"/>
      <c r="F207" s="42"/>
      <c r="G207" s="42"/>
      <c r="H207" s="42"/>
      <c r="I207" s="41"/>
      <c r="J207" s="41"/>
    </row>
    <row r="208" spans="1:10" x14ac:dyDescent="0.25">
      <c r="A208" s="41"/>
      <c r="B208" s="41"/>
      <c r="C208" s="41"/>
      <c r="D208" s="41"/>
      <c r="E208" s="41"/>
      <c r="F208" s="42"/>
      <c r="G208" s="42"/>
      <c r="H208" s="42"/>
      <c r="I208" s="41"/>
      <c r="J208" s="41"/>
    </row>
    <row r="209" spans="1:10" x14ac:dyDescent="0.25">
      <c r="A209" s="41"/>
      <c r="B209" s="41"/>
      <c r="C209" s="41"/>
      <c r="D209" s="41"/>
      <c r="E209" s="41"/>
      <c r="F209" s="42"/>
      <c r="G209" s="42"/>
      <c r="H209" s="42"/>
      <c r="I209" s="41"/>
      <c r="J209" s="41"/>
    </row>
    <row r="210" spans="1:10" x14ac:dyDescent="0.25">
      <c r="A210" s="41"/>
      <c r="B210" s="41"/>
      <c r="C210" s="41"/>
      <c r="D210" s="41"/>
      <c r="E210" s="41"/>
      <c r="F210" s="42"/>
      <c r="G210" s="42"/>
      <c r="H210" s="42"/>
      <c r="I210" s="41"/>
      <c r="J210" s="41"/>
    </row>
    <row r="211" spans="1:10" x14ac:dyDescent="0.25">
      <c r="A211" s="41"/>
      <c r="B211" s="41"/>
      <c r="C211" s="41"/>
      <c r="D211" s="41"/>
      <c r="E211" s="41"/>
      <c r="F211" s="42"/>
      <c r="G211" s="42"/>
      <c r="H211" s="42"/>
      <c r="I211" s="41"/>
      <c r="J211" s="41"/>
    </row>
    <row r="212" spans="1:10" x14ac:dyDescent="0.25">
      <c r="A212" s="41"/>
      <c r="B212" s="41"/>
      <c r="C212" s="41"/>
      <c r="D212" s="41"/>
      <c r="E212" s="41"/>
      <c r="F212" s="42"/>
      <c r="G212" s="42"/>
      <c r="H212" s="42"/>
      <c r="I212" s="41"/>
      <c r="J212" s="41"/>
    </row>
    <row r="213" spans="1:10" x14ac:dyDescent="0.25">
      <c r="A213" s="41"/>
      <c r="B213" s="41"/>
      <c r="C213" s="41"/>
      <c r="D213" s="41"/>
      <c r="E213" s="41"/>
      <c r="F213" s="42"/>
      <c r="G213" s="42"/>
      <c r="H213" s="42"/>
      <c r="I213" s="41"/>
      <c r="J213" s="41"/>
    </row>
    <row r="214" spans="1:10" x14ac:dyDescent="0.25">
      <c r="A214" s="41"/>
      <c r="B214" s="41"/>
      <c r="C214" s="41"/>
      <c r="D214" s="41"/>
      <c r="E214" s="41"/>
      <c r="F214" s="42"/>
      <c r="G214" s="42"/>
      <c r="H214" s="42"/>
      <c r="I214" s="41"/>
      <c r="J214" s="41"/>
    </row>
    <row r="215" spans="1:10" x14ac:dyDescent="0.25">
      <c r="A215" s="41"/>
      <c r="B215" s="41"/>
      <c r="C215" s="41"/>
      <c r="D215" s="41"/>
      <c r="E215" s="41"/>
      <c r="F215" s="42"/>
      <c r="G215" s="42"/>
      <c r="H215" s="42"/>
    </row>
    <row r="216" spans="1:10" x14ac:dyDescent="0.25">
      <c r="A216" s="41"/>
      <c r="B216" s="41"/>
      <c r="C216" s="41"/>
      <c r="D216" s="41"/>
      <c r="E216" s="41"/>
      <c r="F216" s="42"/>
      <c r="G216" s="42"/>
      <c r="H216" s="42"/>
    </row>
  </sheetData>
  <sheetProtection algorithmName="SHA-512" hashValue="hBuavRltUfTlWfUoyY1F5zNzIus1VsvFt2jjuJ/ORKg/vhZ7AEt44k0Z6lkPMEoF9LkP5QnWd5o8pTgUGgar6g==" saltValue="wjgmn1fjM6K7TCt9A9mVbQ==" spinCount="100000" sheet="1" objects="1" scenarios="1"/>
  <mergeCells count="93">
    <mergeCell ref="A6:H6"/>
    <mergeCell ref="A168:F168"/>
    <mergeCell ref="A90:H90"/>
    <mergeCell ref="A132:F132"/>
    <mergeCell ref="A99:H99"/>
    <mergeCell ref="A100:H100"/>
    <mergeCell ref="B102:H102"/>
    <mergeCell ref="A109:H109"/>
    <mergeCell ref="B126:H126"/>
    <mergeCell ref="B161:H161"/>
    <mergeCell ref="B135:H135"/>
    <mergeCell ref="A146:F146"/>
    <mergeCell ref="A167:F167"/>
    <mergeCell ref="A133:H133"/>
    <mergeCell ref="B88:H88"/>
    <mergeCell ref="A97:F97"/>
    <mergeCell ref="A98:F98"/>
    <mergeCell ref="A40:H40"/>
    <mergeCell ref="A41:H41"/>
    <mergeCell ref="A42:H42"/>
    <mergeCell ref="A43:H43"/>
    <mergeCell ref="A49:F49"/>
    <mergeCell ref="A44:H44"/>
    <mergeCell ref="B65:H65"/>
    <mergeCell ref="B68:H68"/>
    <mergeCell ref="B73:H73"/>
    <mergeCell ref="B74:H74"/>
    <mergeCell ref="B80:H80"/>
    <mergeCell ref="A50:H50"/>
    <mergeCell ref="A56:H56"/>
    <mergeCell ref="B62:H62"/>
    <mergeCell ref="B29:H29"/>
    <mergeCell ref="B12:H12"/>
    <mergeCell ref="A32:H32"/>
    <mergeCell ref="B34:H34"/>
    <mergeCell ref="A38:D38"/>
    <mergeCell ref="G206:H206"/>
    <mergeCell ref="A39:H39"/>
    <mergeCell ref="B111:H111"/>
    <mergeCell ref="B123:H123"/>
    <mergeCell ref="A58:H58"/>
    <mergeCell ref="A122:H122"/>
    <mergeCell ref="A147:H147"/>
    <mergeCell ref="B171:H171"/>
    <mergeCell ref="B149:H149"/>
    <mergeCell ref="B151:H151"/>
    <mergeCell ref="A203:C203"/>
    <mergeCell ref="A204:C204"/>
    <mergeCell ref="A205:C205"/>
    <mergeCell ref="A206:C206"/>
    <mergeCell ref="A192:B192"/>
    <mergeCell ref="A196:B196"/>
    <mergeCell ref="B173:H173"/>
    <mergeCell ref="C185:D185"/>
    <mergeCell ref="A201:C201"/>
    <mergeCell ref="A202:C202"/>
    <mergeCell ref="A191:D191"/>
    <mergeCell ref="A177:D177"/>
    <mergeCell ref="A178:B178"/>
    <mergeCell ref="A186:B186"/>
    <mergeCell ref="C186:D186"/>
    <mergeCell ref="A197:B197"/>
    <mergeCell ref="A198:B198"/>
    <mergeCell ref="B199:D199"/>
    <mergeCell ref="C198:D198"/>
    <mergeCell ref="A200:E200"/>
    <mergeCell ref="D201:E201"/>
    <mergeCell ref="D202:E202"/>
    <mergeCell ref="A1:H1"/>
    <mergeCell ref="A2:B2"/>
    <mergeCell ref="A3:B3"/>
    <mergeCell ref="A4:B4"/>
    <mergeCell ref="A5:B5"/>
    <mergeCell ref="C2:H2"/>
    <mergeCell ref="C3:H3"/>
    <mergeCell ref="C4:H4"/>
    <mergeCell ref="C5:H5"/>
    <mergeCell ref="A7:H7"/>
    <mergeCell ref="D203:E203"/>
    <mergeCell ref="D204:E204"/>
    <mergeCell ref="D205:E205"/>
    <mergeCell ref="D206:E206"/>
    <mergeCell ref="E38:F38"/>
    <mergeCell ref="A8:H8"/>
    <mergeCell ref="A9:H9"/>
    <mergeCell ref="B21:H21"/>
    <mergeCell ref="A170:H170"/>
    <mergeCell ref="A182:B182"/>
    <mergeCell ref="A183:B183"/>
    <mergeCell ref="A184:B184"/>
    <mergeCell ref="A185:B185"/>
    <mergeCell ref="C184:D184"/>
    <mergeCell ref="B172:H172"/>
  </mergeCells>
  <printOptions horizontalCentered="1"/>
  <pageMargins left="0.19685039370078741" right="0.19685039370078741" top="0.74803149606299213" bottom="0.55118110236220474" header="0.31496062992125984" footer="0.31496062992125984"/>
  <pageSetup paperSize="9" orientation="landscape" r:id="rId1"/>
  <rowBreaks count="13" manualBreakCount="13">
    <brk id="31" max="16383" man="1"/>
    <brk id="43" max="16383" man="1"/>
    <brk id="49" max="16383" man="1"/>
    <brk id="57" max="16383" man="1"/>
    <brk id="71" max="16383" man="1"/>
    <brk id="98" max="16383" man="1"/>
    <brk id="109" max="16383" man="1"/>
    <brk id="132" max="16383" man="1"/>
    <brk id="146" max="16383" man="1"/>
    <brk id="159" max="16383" man="1"/>
    <brk id="169" max="16383" man="1"/>
    <brk id="176" max="16383" man="1"/>
    <brk id="190" max="16383" man="1"/>
  </rowBreaks>
  <ignoredErrors>
    <ignoredError sqref="G118:G119 G141 G144" formula="1"/>
    <ignoredError sqref="G167:H16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Атестационна карта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Boryana Trusheva</cp:lastModifiedBy>
  <cp:lastPrinted>2026-08-31T19:12:18Z</cp:lastPrinted>
  <dcterms:created xsi:type="dcterms:W3CDTF">2020-12-07T12:23:23Z</dcterms:created>
  <dcterms:modified xsi:type="dcterms:W3CDTF">2026-09-01T09:05:28Z</dcterms:modified>
</cp:coreProperties>
</file>